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8\Desktop\三浦\社会福祉会館関連\会館申請書\"/>
    </mc:Choice>
  </mc:AlternateContent>
  <xr:revisionPtr revIDLastSave="0" documentId="13_ncr:1_{E8A975A1-2ADD-4611-9400-CA9870468C59}" xr6:coauthVersionLast="47" xr6:coauthVersionMax="47" xr10:uidLastSave="{00000000-0000-0000-0000-000000000000}"/>
  <bookViews>
    <workbookView xWindow="-120" yWindow="-120" windowWidth="29040" windowHeight="15840" tabRatio="772" xr2:uid="{D23EBACF-E098-4D75-9445-43B60E6DC418}"/>
    <workbookView xWindow="9255" yWindow="0" windowWidth="19545" windowHeight="15600" activeTab="1" xr2:uid="{FC73C5DB-5694-40DB-B12A-E5A049EF85EA}"/>
  </bookViews>
  <sheets>
    <sheet name="記入シート" sheetId="1" r:id="rId1"/>
    <sheet name="印刷シート" sheetId="2" r:id="rId2"/>
    <sheet name="参考　料金表" sheetId="3" r:id="rId3"/>
  </sheets>
  <definedNames>
    <definedName name="_xlnm.Print_Area" localSheetId="1">印刷シート!$A$1:$BB$42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7" i="2" l="1"/>
  <c r="AA27" i="2"/>
  <c r="I27" i="2"/>
  <c r="J23" i="2"/>
  <c r="AY6" i="2"/>
  <c r="AG6" i="2"/>
  <c r="C15" i="2"/>
  <c r="AM17" i="2"/>
  <c r="AM16" i="2"/>
  <c r="AM15" i="2"/>
  <c r="AM14" i="2"/>
  <c r="AM13" i="2"/>
  <c r="AM12" i="2"/>
  <c r="AM11" i="2"/>
  <c r="AM10" i="2"/>
  <c r="U17" i="2"/>
  <c r="U16" i="2"/>
  <c r="U15" i="2"/>
  <c r="U14" i="2"/>
  <c r="U13" i="2"/>
  <c r="U12" i="2"/>
  <c r="U11" i="2"/>
  <c r="U10" i="2"/>
  <c r="C10" i="2"/>
  <c r="C11" i="2"/>
  <c r="C12" i="2"/>
  <c r="C13" i="2"/>
  <c r="C14" i="2"/>
  <c r="C16" i="2"/>
  <c r="C17" i="2"/>
  <c r="AS26" i="2"/>
  <c r="AA26" i="2"/>
  <c r="J32" i="2"/>
  <c r="AT32" i="2" s="1"/>
  <c r="B32" i="2"/>
  <c r="AL32" i="2" s="1"/>
  <c r="AN32" i="2"/>
  <c r="AP32" i="2"/>
  <c r="AR32" i="2"/>
  <c r="AX32" i="2"/>
  <c r="V32" i="2"/>
  <c r="X32" i="2"/>
  <c r="Z32" i="2"/>
  <c r="AF32" i="2"/>
  <c r="X10" i="2"/>
  <c r="I26" i="2"/>
  <c r="I25" i="2"/>
  <c r="I24" i="2"/>
  <c r="AY11" i="2"/>
  <c r="AY12" i="2"/>
  <c r="AY13" i="2"/>
  <c r="AY14" i="2"/>
  <c r="AY15" i="2"/>
  <c r="AY16" i="2"/>
  <c r="AY17" i="2"/>
  <c r="AY18" i="2"/>
  <c r="AY19" i="2"/>
  <c r="AY20" i="2"/>
  <c r="AY10" i="2"/>
  <c r="AP11" i="2"/>
  <c r="AP12" i="2"/>
  <c r="AP13" i="2"/>
  <c r="AP14" i="2"/>
  <c r="AP15" i="2"/>
  <c r="AP16" i="2"/>
  <c r="AP17" i="2"/>
  <c r="AP18" i="2"/>
  <c r="AP19" i="2"/>
  <c r="AP20" i="2"/>
  <c r="AP10" i="2"/>
  <c r="AG11" i="2"/>
  <c r="AG12" i="2"/>
  <c r="AG13" i="2"/>
  <c r="AG14" i="2"/>
  <c r="AG15" i="2"/>
  <c r="AG16" i="2"/>
  <c r="AG17" i="2"/>
  <c r="AG18" i="2"/>
  <c r="AG19" i="2"/>
  <c r="AG20" i="2"/>
  <c r="AG10" i="2"/>
  <c r="X11" i="2"/>
  <c r="X12" i="2"/>
  <c r="X13" i="2"/>
  <c r="X14" i="2"/>
  <c r="X15" i="2"/>
  <c r="X16" i="2"/>
  <c r="X17" i="2"/>
  <c r="X18" i="2"/>
  <c r="X19" i="2"/>
  <c r="X20" i="2"/>
  <c r="AM35" i="2"/>
  <c r="U35" i="2"/>
  <c r="AM23" i="2"/>
  <c r="U23" i="2"/>
  <c r="C23" i="2"/>
  <c r="AW19" i="2"/>
  <c r="AS19" i="2"/>
  <c r="AE19" i="2"/>
  <c r="AA19" i="2"/>
  <c r="M19" i="2"/>
  <c r="I19" i="2"/>
  <c r="AW18" i="2"/>
  <c r="AS18" i="2"/>
  <c r="AE18" i="2"/>
  <c r="AA18" i="2"/>
  <c r="M18" i="2"/>
  <c r="I18" i="2"/>
  <c r="AW17" i="2"/>
  <c r="AS17" i="2"/>
  <c r="AE17" i="2"/>
  <c r="AA17" i="2"/>
  <c r="M17" i="2"/>
  <c r="I17" i="2"/>
  <c r="AW16" i="2"/>
  <c r="AS16" i="2"/>
  <c r="AE16" i="2"/>
  <c r="AA16" i="2"/>
  <c r="M16" i="2"/>
  <c r="I16" i="2"/>
  <c r="AW15" i="2"/>
  <c r="AS15" i="2"/>
  <c r="AE15" i="2"/>
  <c r="AA15" i="2"/>
  <c r="M15" i="2"/>
  <c r="I15" i="2"/>
  <c r="AW14" i="2"/>
  <c r="AS14" i="2"/>
  <c r="AE14" i="2"/>
  <c r="AA14" i="2"/>
  <c r="M14" i="2"/>
  <c r="I14" i="2"/>
  <c r="AW13" i="2"/>
  <c r="AS13" i="2"/>
  <c r="AE13" i="2"/>
  <c r="AA13" i="2"/>
  <c r="M13" i="2"/>
  <c r="I13" i="2"/>
  <c r="AW12" i="2"/>
  <c r="AS12" i="2"/>
  <c r="AE12" i="2"/>
  <c r="AA12" i="2"/>
  <c r="M12" i="2"/>
  <c r="I12" i="2"/>
  <c r="AW11" i="2"/>
  <c r="AS11" i="2"/>
  <c r="AE11" i="2"/>
  <c r="AA11" i="2"/>
  <c r="M11" i="2"/>
  <c r="I11" i="2"/>
  <c r="AW10" i="2"/>
  <c r="AS10" i="2"/>
  <c r="AE10" i="2"/>
  <c r="AA10" i="2"/>
  <c r="M10" i="2"/>
  <c r="I10" i="2"/>
  <c r="AV8" i="2"/>
  <c r="AD8" i="2"/>
  <c r="L8" i="2"/>
  <c r="AV7" i="2"/>
  <c r="AO7" i="2"/>
  <c r="AD7" i="2"/>
  <c r="W7" i="2"/>
  <c r="L7" i="2"/>
  <c r="E7" i="2"/>
  <c r="O6" i="2"/>
  <c r="AO5" i="2"/>
  <c r="W5" i="2"/>
  <c r="E5" i="2"/>
  <c r="L32" i="2" l="1"/>
  <c r="P32" i="2" s="1"/>
  <c r="AB32" i="2"/>
  <c r="T32" i="2"/>
  <c r="AV32" i="2" l="1"/>
  <c r="AD32" i="2"/>
  <c r="AZ32" i="2" l="1"/>
  <c r="AH32" i="2"/>
</calcChain>
</file>

<file path=xl/sharedStrings.xml><?xml version="1.0" encoding="utf-8"?>
<sst xmlns="http://schemas.openxmlformats.org/spreadsheetml/2006/main" count="247" uniqueCount="145">
  <si>
    <t>・色のついている箇所に入力してください。</t>
    <rPh sb="1" eb="2">
      <t>イロ</t>
    </rPh>
    <rPh sb="8" eb="10">
      <t>カショ</t>
    </rPh>
    <rPh sb="11" eb="13">
      <t>ニュウリョク</t>
    </rPh>
    <phoneticPr fontId="3"/>
  </si>
  <si>
    <t>・入力後は印刷シートを印刷し、社会福祉会館までお持ちください。</t>
    <rPh sb="1" eb="4">
      <t>ニュウリョクゴ</t>
    </rPh>
    <rPh sb="5" eb="7">
      <t>インサツ</t>
    </rPh>
    <rPh sb="11" eb="13">
      <t>インサツ</t>
    </rPh>
    <rPh sb="15" eb="21">
      <t>シャカイフクシカイカン</t>
    </rPh>
    <rPh sb="24" eb="25">
      <t>モ</t>
    </rPh>
    <phoneticPr fontId="3"/>
  </si>
  <si>
    <t>　（印刷シートは3枚印刷されます。金額については、管理人がご提出時にご案内いたします。）</t>
    <rPh sb="2" eb="4">
      <t>インサツ</t>
    </rPh>
    <rPh sb="9" eb="10">
      <t>マイ</t>
    </rPh>
    <rPh sb="10" eb="12">
      <t>インサツ</t>
    </rPh>
    <rPh sb="17" eb="19">
      <t>キンガク</t>
    </rPh>
    <rPh sb="25" eb="28">
      <t>カンリニン</t>
    </rPh>
    <rPh sb="30" eb="33">
      <t>テイシュツジ</t>
    </rPh>
    <rPh sb="35" eb="37">
      <t>アンナイ</t>
    </rPh>
    <phoneticPr fontId="3"/>
  </si>
  <si>
    <t>猪名川町社会福祉会館使用申請書入力シート</t>
    <rPh sb="0" eb="4">
      <t>イナガワチョウ</t>
    </rPh>
    <rPh sb="4" eb="6">
      <t>シャカイ</t>
    </rPh>
    <rPh sb="6" eb="10">
      <t>フクシカイカン</t>
    </rPh>
    <rPh sb="10" eb="12">
      <t>シヨウ</t>
    </rPh>
    <rPh sb="12" eb="15">
      <t>シンセイショ</t>
    </rPh>
    <rPh sb="15" eb="17">
      <t>ニュウリョク</t>
    </rPh>
    <phoneticPr fontId="3"/>
  </si>
  <si>
    <t>申請者　住所</t>
    <rPh sb="0" eb="3">
      <t>シンセイシャ</t>
    </rPh>
    <rPh sb="4" eb="6">
      <t>ジュウショ</t>
    </rPh>
    <phoneticPr fontId="3"/>
  </si>
  <si>
    <t>申請者　TEL</t>
    <rPh sb="0" eb="3">
      <t>シンセイシャ</t>
    </rPh>
    <phoneticPr fontId="3"/>
  </si>
  <si>
    <t>申請日</t>
    <rPh sb="0" eb="3">
      <t>シンセイビ</t>
    </rPh>
    <phoneticPr fontId="3"/>
  </si>
  <si>
    <r>
      <t>使用の目的</t>
    </r>
    <r>
      <rPr>
        <sz val="9"/>
        <rFont val="游ゴシック"/>
        <family val="3"/>
        <charset val="128"/>
      </rPr>
      <t>（会議のタイトル）</t>
    </r>
    <rPh sb="0" eb="2">
      <t>シヨウ</t>
    </rPh>
    <rPh sb="3" eb="5">
      <t>モクテキ</t>
    </rPh>
    <rPh sb="6" eb="8">
      <t>カイギ</t>
    </rPh>
    <phoneticPr fontId="3"/>
  </si>
  <si>
    <t>参加予定人数</t>
    <rPh sb="0" eb="4">
      <t>サンカヨテイ</t>
    </rPh>
    <rPh sb="4" eb="6">
      <t>ニンズウ</t>
    </rPh>
    <phoneticPr fontId="3"/>
  </si>
  <si>
    <t>※数字のみ入力してください</t>
    <rPh sb="1" eb="3">
      <t>スウジ</t>
    </rPh>
    <rPh sb="5" eb="7">
      <t>ニュウリョク</t>
    </rPh>
    <phoneticPr fontId="3"/>
  </si>
  <si>
    <t>使用日</t>
    <rPh sb="0" eb="2">
      <t>シヨウ</t>
    </rPh>
    <rPh sb="2" eb="3">
      <t>ビ</t>
    </rPh>
    <phoneticPr fontId="3"/>
  </si>
  <si>
    <t>下記の内容はリストから選択してください</t>
    <rPh sb="0" eb="2">
      <t>カキ</t>
    </rPh>
    <rPh sb="3" eb="5">
      <t>ナイヨウ</t>
    </rPh>
    <rPh sb="11" eb="13">
      <t>センタク</t>
    </rPh>
    <phoneticPr fontId="3"/>
  </si>
  <si>
    <t>使用開始時間</t>
    <rPh sb="0" eb="4">
      <t>シヨウカイシ</t>
    </rPh>
    <rPh sb="4" eb="6">
      <t>ジカン</t>
    </rPh>
    <phoneticPr fontId="3"/>
  </si>
  <si>
    <t>使用終了時間</t>
    <rPh sb="0" eb="2">
      <t>シヨウ</t>
    </rPh>
    <rPh sb="2" eb="4">
      <t>シュウリョウ</t>
    </rPh>
    <rPh sb="4" eb="6">
      <t>ジカン</t>
    </rPh>
    <phoneticPr fontId="3"/>
  </si>
  <si>
    <t>付属品の名称</t>
    <rPh sb="0" eb="3">
      <t>フゾクヒン</t>
    </rPh>
    <rPh sb="4" eb="6">
      <t>メイショウ</t>
    </rPh>
    <phoneticPr fontId="3"/>
  </si>
  <si>
    <t>数量</t>
    <rPh sb="0" eb="2">
      <t>スウリョウ</t>
    </rPh>
    <phoneticPr fontId="3"/>
  </si>
  <si>
    <t>付属設備の名称</t>
    <rPh sb="0" eb="4">
      <t>フゾクセツビ</t>
    </rPh>
    <rPh sb="5" eb="7">
      <t>メイショウ</t>
    </rPh>
    <phoneticPr fontId="3"/>
  </si>
  <si>
    <t>様式第1号(第4条関係)</t>
    <phoneticPr fontId="3"/>
  </si>
  <si>
    <t>様式第2号(第6条関係)</t>
    <phoneticPr fontId="3"/>
  </si>
  <si>
    <t>猪名川町社会福祉会館使用許可申請書</t>
  </si>
  <si>
    <t>猪名川町社会福祉会館使用許可書兼領収書</t>
    <rPh sb="15" eb="16">
      <t>ケン</t>
    </rPh>
    <rPh sb="16" eb="19">
      <t>リョウシュウショ</t>
    </rPh>
    <phoneticPr fontId="3"/>
  </si>
  <si>
    <t>使用料区分</t>
  </si>
  <si>
    <t>免　　除</t>
    <phoneticPr fontId="3"/>
  </si>
  <si>
    <t>減　　免</t>
    <phoneticPr fontId="3"/>
  </si>
  <si>
    <t>有　　料</t>
    <phoneticPr fontId="3"/>
  </si>
  <si>
    <t>№　　　　　　　　　　　</t>
    <phoneticPr fontId="3"/>
  </si>
  <si>
    <r>
      <t xml:space="preserve">使用の目的
</t>
    </r>
    <r>
      <rPr>
        <sz val="9"/>
        <rFont val="ＭＳ ゴシック"/>
        <family val="3"/>
        <charset val="128"/>
      </rPr>
      <t>（会議のタイトル）</t>
    </r>
    <rPh sb="7" eb="9">
      <t>カイギ</t>
    </rPh>
    <phoneticPr fontId="3"/>
  </si>
  <si>
    <t>参加予定人数</t>
    <rPh sb="0" eb="2">
      <t>サンカ</t>
    </rPh>
    <rPh sb="2" eb="4">
      <t>ヨテイ</t>
    </rPh>
    <rPh sb="4" eb="6">
      <t>ニンズウ</t>
    </rPh>
    <phoneticPr fontId="3"/>
  </si>
  <si>
    <t>使用の日時</t>
  </si>
  <si>
    <t>開始</t>
    <rPh sb="0" eb="2">
      <t>カイシ</t>
    </rPh>
    <phoneticPr fontId="3"/>
  </si>
  <si>
    <t>から</t>
    <phoneticPr fontId="3"/>
  </si>
  <si>
    <t>終了</t>
    <rPh sb="0" eb="2">
      <t>シュウリョウ</t>
    </rPh>
    <phoneticPr fontId="3"/>
  </si>
  <si>
    <t>まで</t>
    <phoneticPr fontId="3"/>
  </si>
  <si>
    <t>使用室名</t>
    <phoneticPr fontId="3"/>
  </si>
  <si>
    <t>使用料(円)</t>
  </si>
  <si>
    <t>付属設備の名称</t>
  </si>
  <si>
    <t>数量</t>
  </si>
  <si>
    <t>1階</t>
    <rPh sb="1" eb="2">
      <t>カイ</t>
    </rPh>
    <phoneticPr fontId="3"/>
  </si>
  <si>
    <t>2階</t>
    <rPh sb="1" eb="2">
      <t>カイ</t>
    </rPh>
    <phoneticPr fontId="3"/>
  </si>
  <si>
    <t>　猪名川町社会福祉会館条例施行規則第4条の規定に基づいて申請します。　
　この申請が、猪名川町暴力団排除に関する条例及び同条例施行規則に基づき、暴力団等の利益に
　ならないことを誓約します。</t>
    <phoneticPr fontId="3"/>
  </si>
  <si>
    <t>上記のとおり、猪名川町社会福祉会館の使用を許可します。</t>
    <rPh sb="0" eb="2">
      <t>ジョウキ</t>
    </rPh>
    <rPh sb="7" eb="11">
      <t>イナガワチョウ</t>
    </rPh>
    <rPh sb="11" eb="12">
      <t>シャ</t>
    </rPh>
    <rPh sb="12" eb="17">
      <t>カイフクシカイカン</t>
    </rPh>
    <rPh sb="18" eb="20">
      <t>シヨウ</t>
    </rPh>
    <rPh sb="21" eb="23">
      <t>キョカ</t>
    </rPh>
    <phoneticPr fontId="3"/>
  </si>
  <si>
    <r>
      <t>申請者　</t>
    </r>
    <r>
      <rPr>
        <u/>
        <sz val="10.5"/>
        <rFont val="ＭＳ ゴシック"/>
        <family val="3"/>
        <charset val="128"/>
      </rPr>
      <t>　　　　　　　　　　　　</t>
    </r>
    <phoneticPr fontId="3"/>
  </si>
  <si>
    <t>住　　　　　所</t>
    <rPh sb="0" eb="1">
      <t>スミ</t>
    </rPh>
    <rPh sb="6" eb="7">
      <t>ショ</t>
    </rPh>
    <phoneticPr fontId="3"/>
  </si>
  <si>
    <t>猪名川町社会福祉会館指定管理者
公益社団法人　猪名川町シルバー人材センター</t>
    <phoneticPr fontId="3"/>
  </si>
  <si>
    <t>Ｔ　　Ｅ　　Ｌ</t>
    <phoneticPr fontId="3"/>
  </si>
  <si>
    <t>管理者　様</t>
    <rPh sb="0" eb="3">
      <t>カンリシャ</t>
    </rPh>
    <rPh sb="4" eb="5">
      <t>サマ</t>
    </rPh>
    <phoneticPr fontId="3"/>
  </si>
  <si>
    <t>印</t>
    <rPh sb="0" eb="1">
      <t>イン</t>
    </rPh>
    <phoneticPr fontId="3"/>
  </si>
  <si>
    <t>管理者　印</t>
    <rPh sb="0" eb="3">
      <t>カンリシャ</t>
    </rPh>
    <rPh sb="4" eb="5">
      <t>イン</t>
    </rPh>
    <phoneticPr fontId="3"/>
  </si>
  <si>
    <t>様</t>
    <rPh sb="0" eb="1">
      <t>サマ</t>
    </rPh>
    <phoneticPr fontId="3"/>
  </si>
  <si>
    <t>使  用  料  の  納  入  内  訳</t>
    <phoneticPr fontId="3"/>
  </si>
  <si>
    <t>室料</t>
  </si>
  <si>
    <t>冷・暖房料</t>
  </si>
  <si>
    <t>町外5割増</t>
  </si>
  <si>
    <t>営利5割増</t>
  </si>
  <si>
    <t>付属品</t>
    <phoneticPr fontId="3"/>
  </si>
  <si>
    <t>合計額</t>
  </si>
  <si>
    <t>減免額</t>
  </si>
  <si>
    <t>差引納入額</t>
  </si>
  <si>
    <t>円</t>
    <rPh sb="0" eb="1">
      <t>エン</t>
    </rPh>
    <phoneticPr fontId="3"/>
  </si>
  <si>
    <t xml:space="preserve">  
　□貸館使用一覧表記入済　　□使用料等記帳簿記入済　　□掲示板
　□販売行為　　□町外</t>
    <phoneticPr fontId="3"/>
  </si>
  <si>
    <t>領収日付印</t>
  </si>
  <si>
    <t>控</t>
    <rPh sb="0" eb="1">
      <t>ヒカエ</t>
    </rPh>
    <phoneticPr fontId="3"/>
  </si>
  <si>
    <t>上記の金額を領収しました。</t>
    <rPh sb="0" eb="2">
      <t>ジョウキ</t>
    </rPh>
    <rPh sb="3" eb="5">
      <t>キンガク</t>
    </rPh>
    <rPh sb="6" eb="8">
      <t>リョウシュウ</t>
    </rPh>
    <phoneticPr fontId="3"/>
  </si>
  <si>
    <t>猪名川町社会福祉会館指定管理者</t>
    <rPh sb="0" eb="4">
      <t>イナガワチョウ</t>
    </rPh>
    <rPh sb="4" eb="6">
      <t>シャカイ</t>
    </rPh>
    <rPh sb="6" eb="10">
      <t>フクシカイカン</t>
    </rPh>
    <rPh sb="10" eb="15">
      <t>シテイカンリシャ</t>
    </rPh>
    <phoneticPr fontId="3"/>
  </si>
  <si>
    <t>管理者</t>
    <rPh sb="0" eb="3">
      <t>カンリシャ</t>
    </rPh>
    <phoneticPr fontId="3"/>
  </si>
  <si>
    <t>公益社団法人　猪名川町シルバー人材センター</t>
    <rPh sb="0" eb="21">
      <t>コウ</t>
    </rPh>
    <phoneticPr fontId="3"/>
  </si>
  <si>
    <t>上記のとおり
許可する。</t>
    <phoneticPr fontId="3"/>
  </si>
  <si>
    <t>理事長</t>
    <rPh sb="0" eb="3">
      <t>リジチョウ</t>
    </rPh>
    <phoneticPr fontId="3"/>
  </si>
  <si>
    <t>事務局長</t>
    <rPh sb="0" eb="2">
      <t>ジム</t>
    </rPh>
    <rPh sb="2" eb="4">
      <t>キョクチョウ</t>
    </rPh>
    <phoneticPr fontId="3"/>
  </si>
  <si>
    <t>課長</t>
    <rPh sb="0" eb="2">
      <t>カチョウ</t>
    </rPh>
    <phoneticPr fontId="3"/>
  </si>
  <si>
    <t>主査</t>
    <rPh sb="0" eb="2">
      <t>シュサ</t>
    </rPh>
    <phoneticPr fontId="3"/>
  </si>
  <si>
    <t>係</t>
    <rPh sb="0" eb="1">
      <t>カカリ</t>
    </rPh>
    <phoneticPr fontId="3"/>
  </si>
  <si>
    <t>受付担当</t>
    <rPh sb="0" eb="2">
      <t>ウケツケ</t>
    </rPh>
    <rPh sb="2" eb="4">
      <t>タントウ</t>
    </rPh>
    <phoneticPr fontId="3"/>
  </si>
  <si>
    <t>注意事項</t>
    <rPh sb="0" eb="4">
      <t>チュウイジコウ</t>
    </rPh>
    <phoneticPr fontId="3"/>
  </si>
  <si>
    <t>①使用時間を厳守し、時間内に必ず整理・清掃の上、現状に回復して下さい。
②施設等の使用が終わったときは、職員にその旨を報告し点検を受けて下さい。
③建物及び備え付け物件を亡失又は破損したときは、速やかに届け出て下さい。
④アルコール類・喫煙は館内禁止です。</t>
    <rPh sb="1" eb="3">
      <t>シヨウ</t>
    </rPh>
    <rPh sb="3" eb="5">
      <t>ジカン</t>
    </rPh>
    <rPh sb="6" eb="8">
      <t>ゲンシュ</t>
    </rPh>
    <rPh sb="10" eb="12">
      <t>ジカン</t>
    </rPh>
    <rPh sb="12" eb="13">
      <t>ナイ</t>
    </rPh>
    <rPh sb="14" eb="15">
      <t>カナラ</t>
    </rPh>
    <rPh sb="16" eb="18">
      <t>セイリ</t>
    </rPh>
    <rPh sb="19" eb="21">
      <t>セイソウ</t>
    </rPh>
    <rPh sb="22" eb="23">
      <t>ウエ</t>
    </rPh>
    <rPh sb="24" eb="26">
      <t>ゲンジョウ</t>
    </rPh>
    <rPh sb="27" eb="29">
      <t>カイフク</t>
    </rPh>
    <rPh sb="31" eb="32">
      <t>クダ</t>
    </rPh>
    <rPh sb="37" eb="39">
      <t>シセツ</t>
    </rPh>
    <rPh sb="39" eb="40">
      <t>トウ</t>
    </rPh>
    <rPh sb="41" eb="43">
      <t>シヨウ</t>
    </rPh>
    <rPh sb="44" eb="45">
      <t>オ</t>
    </rPh>
    <rPh sb="52" eb="54">
      <t>ショクイン</t>
    </rPh>
    <rPh sb="57" eb="58">
      <t>ムネ</t>
    </rPh>
    <rPh sb="59" eb="61">
      <t>ホウコク</t>
    </rPh>
    <rPh sb="62" eb="64">
      <t>テンケン</t>
    </rPh>
    <rPh sb="65" eb="66">
      <t>ウ</t>
    </rPh>
    <rPh sb="68" eb="69">
      <t>クダ</t>
    </rPh>
    <rPh sb="74" eb="76">
      <t>タテモノ</t>
    </rPh>
    <rPh sb="76" eb="77">
      <t>オヨ</t>
    </rPh>
    <rPh sb="78" eb="79">
      <t>ソナ</t>
    </rPh>
    <rPh sb="80" eb="81">
      <t>ツ</t>
    </rPh>
    <rPh sb="82" eb="84">
      <t>ブッケン</t>
    </rPh>
    <rPh sb="85" eb="87">
      <t>ボウシツ</t>
    </rPh>
    <rPh sb="87" eb="88">
      <t>マタ</t>
    </rPh>
    <rPh sb="89" eb="91">
      <t>ハソン</t>
    </rPh>
    <rPh sb="97" eb="98">
      <t>スミ</t>
    </rPh>
    <rPh sb="101" eb="102">
      <t>トド</t>
    </rPh>
    <rPh sb="103" eb="104">
      <t>デ</t>
    </rPh>
    <rPh sb="105" eb="106">
      <t>クダ</t>
    </rPh>
    <rPh sb="116" eb="117">
      <t>ルイ</t>
    </rPh>
    <rPh sb="118" eb="120">
      <t>キツエン</t>
    </rPh>
    <rPh sb="121" eb="123">
      <t>カンナイ</t>
    </rPh>
    <rPh sb="123" eb="125">
      <t>キンシ</t>
    </rPh>
    <phoneticPr fontId="3"/>
  </si>
  <si>
    <t>※　太線のワク内のみご記入下さい。</t>
    <phoneticPr fontId="3"/>
  </si>
  <si>
    <t>≪来た時よりも美しく≫</t>
    <rPh sb="1" eb="2">
      <t>キ</t>
    </rPh>
    <rPh sb="3" eb="4">
      <t>トキ</t>
    </rPh>
    <rPh sb="7" eb="8">
      <t>ウツク</t>
    </rPh>
    <phoneticPr fontId="3"/>
  </si>
  <si>
    <t>社会福祉会館施設使用料金表</t>
    <rPh sb="0" eb="2">
      <t>シャカイ</t>
    </rPh>
    <rPh sb="2" eb="4">
      <t>フクシ</t>
    </rPh>
    <rPh sb="4" eb="6">
      <t>カイカン</t>
    </rPh>
    <rPh sb="6" eb="8">
      <t>シセツ</t>
    </rPh>
    <rPh sb="8" eb="10">
      <t>シヨウ</t>
    </rPh>
    <rPh sb="10" eb="11">
      <t>リョウ</t>
    </rPh>
    <rPh sb="11" eb="12">
      <t>キン</t>
    </rPh>
    <rPh sb="12" eb="13">
      <t>ヒョウ</t>
    </rPh>
    <phoneticPr fontId="3"/>
  </si>
  <si>
    <t>使用時間</t>
    <rPh sb="0" eb="2">
      <t>シヨウ</t>
    </rPh>
    <rPh sb="2" eb="4">
      <t>ジカン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</si>
  <si>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</si>
  <si>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</si>
  <si>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夜間</t>
    <rPh sb="0" eb="2">
      <t>ヤカン</t>
    </rPh>
    <phoneticPr fontId="3"/>
  </si>
  <si>
    <t>昼間</t>
    <rPh sb="0" eb="2">
      <t>ヒルマ</t>
    </rPh>
    <phoneticPr fontId="3"/>
  </si>
  <si>
    <t>昼夜間</t>
    <rPh sb="0" eb="1">
      <t>ヒル</t>
    </rPh>
    <rPh sb="1" eb="3">
      <t>ヤカン</t>
    </rPh>
    <phoneticPr fontId="3"/>
  </si>
  <si>
    <t>全日</t>
    <rPh sb="0" eb="1">
      <t>ゼン</t>
    </rPh>
    <rPh sb="1" eb="2">
      <t>ヒ</t>
    </rPh>
    <phoneticPr fontId="3"/>
  </si>
  <si>
    <t>9：00～
12：00</t>
    <phoneticPr fontId="3"/>
  </si>
  <si>
    <t>13：00～
17：00</t>
    <phoneticPr fontId="3"/>
  </si>
  <si>
    <t>17：00～
22：00</t>
    <phoneticPr fontId="3"/>
  </si>
  <si>
    <t>9：00～
17：00</t>
    <phoneticPr fontId="3"/>
  </si>
  <si>
    <t>13：00～
22：00</t>
    <phoneticPr fontId="3"/>
  </si>
  <si>
    <t>9：00～
22：00</t>
    <phoneticPr fontId="3"/>
  </si>
  <si>
    <t>室名及び定員</t>
    <rPh sb="0" eb="1">
      <t>シツ</t>
    </rPh>
    <rPh sb="1" eb="2">
      <t>メイ</t>
    </rPh>
    <rPh sb="2" eb="3">
      <t>オヨ</t>
    </rPh>
    <rPh sb="4" eb="6">
      <t>テイイン</t>
    </rPh>
    <phoneticPr fontId="3"/>
  </si>
  <si>
    <t>１
階</t>
    <rPh sb="3" eb="4">
      <t>カイ</t>
    </rPh>
    <phoneticPr fontId="3"/>
  </si>
  <si>
    <t>平日</t>
    <rPh sb="0" eb="2">
      <t>ヘイジツ</t>
    </rPh>
    <phoneticPr fontId="3"/>
  </si>
  <si>
    <t>500人</t>
    <rPh sb="3" eb="4">
      <t>ニン</t>
    </rPh>
    <phoneticPr fontId="3"/>
  </si>
  <si>
    <t>休日</t>
    <rPh sb="0" eb="2">
      <t>キュウジツ</t>
    </rPh>
    <phoneticPr fontId="3"/>
  </si>
  <si>
    <r>
      <t xml:space="preserve">講義室
</t>
    </r>
    <r>
      <rPr>
        <b/>
        <sz val="10"/>
        <rFont val="游ゴシック"/>
        <family val="3"/>
        <charset val="128"/>
      </rPr>
      <t>（78㎡）</t>
    </r>
    <rPh sb="0" eb="3">
      <t>コウギシツ</t>
    </rPh>
    <phoneticPr fontId="3"/>
  </si>
  <si>
    <t>総合室</t>
    <rPh sb="0" eb="2">
      <t>ソウゴウ</t>
    </rPh>
    <rPh sb="2" eb="3">
      <t>シツ</t>
    </rPh>
    <phoneticPr fontId="3"/>
  </si>
  <si>
    <t>60人</t>
    <rPh sb="2" eb="3">
      <t>ニン</t>
    </rPh>
    <phoneticPr fontId="3"/>
  </si>
  <si>
    <t>1号室</t>
    <rPh sb="1" eb="3">
      <t>ゴウシツ</t>
    </rPh>
    <phoneticPr fontId="3"/>
  </si>
  <si>
    <t>30人</t>
    <rPh sb="2" eb="3">
      <t>ニン</t>
    </rPh>
    <phoneticPr fontId="3"/>
  </si>
  <si>
    <t>2号室</t>
    <rPh sb="1" eb="3">
      <t>ゴウシツ</t>
    </rPh>
    <phoneticPr fontId="3"/>
  </si>
  <si>
    <r>
      <t>講習室</t>
    </r>
    <r>
      <rPr>
        <b/>
        <sz val="10"/>
        <rFont val="游ゴシック"/>
        <family val="3"/>
        <charset val="128"/>
      </rPr>
      <t>（62㎡）</t>
    </r>
    <rPh sb="0" eb="2">
      <t>コウシュウ</t>
    </rPh>
    <rPh sb="2" eb="3">
      <t>シツ</t>
    </rPh>
    <phoneticPr fontId="3"/>
  </si>
  <si>
    <t>40人</t>
    <rPh sb="2" eb="3">
      <t>ニン</t>
    </rPh>
    <phoneticPr fontId="3"/>
  </si>
  <si>
    <t>2
階</t>
    <rPh sb="2" eb="3">
      <t>カイ</t>
    </rPh>
    <phoneticPr fontId="3"/>
  </si>
  <si>
    <r>
      <t>第1会議室</t>
    </r>
    <r>
      <rPr>
        <b/>
        <sz val="10"/>
        <rFont val="游ゴシック"/>
        <family val="3"/>
        <charset val="128"/>
      </rPr>
      <t>（78㎡）</t>
    </r>
    <rPh sb="0" eb="1">
      <t>ダイ</t>
    </rPh>
    <rPh sb="2" eb="5">
      <t>カイギシツ</t>
    </rPh>
    <phoneticPr fontId="3"/>
  </si>
  <si>
    <t>50人</t>
    <rPh sb="2" eb="3">
      <t>ニン</t>
    </rPh>
    <phoneticPr fontId="3"/>
  </si>
  <si>
    <r>
      <t>第2会議室</t>
    </r>
    <r>
      <rPr>
        <b/>
        <sz val="10"/>
        <rFont val="游ゴシック"/>
        <family val="3"/>
        <charset val="128"/>
      </rPr>
      <t>（55㎡）</t>
    </r>
    <rPh sb="0" eb="1">
      <t>ダイ</t>
    </rPh>
    <rPh sb="2" eb="5">
      <t>カイギシツ</t>
    </rPh>
    <phoneticPr fontId="3"/>
  </si>
  <si>
    <t>金屏風</t>
    <rPh sb="0" eb="1">
      <t>キン</t>
    </rPh>
    <rPh sb="1" eb="3">
      <t>ビョウブ</t>
    </rPh>
    <phoneticPr fontId="3"/>
  </si>
  <si>
    <t>双</t>
    <rPh sb="0" eb="1">
      <t>ソウ</t>
    </rPh>
    <phoneticPr fontId="3"/>
  </si>
  <si>
    <t>マイクロホン</t>
    <phoneticPr fontId="3"/>
  </si>
  <si>
    <t>本</t>
    <rPh sb="0" eb="1">
      <t>ホン</t>
    </rPh>
    <phoneticPr fontId="3"/>
  </si>
  <si>
    <t>ワイヤレスマイク</t>
    <phoneticPr fontId="3"/>
  </si>
  <si>
    <t>電池別</t>
    <rPh sb="0" eb="2">
      <t>デンチ</t>
    </rPh>
    <rPh sb="2" eb="3">
      <t>ベツ</t>
    </rPh>
    <phoneticPr fontId="3"/>
  </si>
  <si>
    <t>レコードプレーヤー</t>
    <phoneticPr fontId="3"/>
  </si>
  <si>
    <t>台</t>
    <rPh sb="0" eb="1">
      <t>ダイ</t>
    </rPh>
    <phoneticPr fontId="3"/>
  </si>
  <si>
    <t>レコード別</t>
    <rPh sb="4" eb="5">
      <t>ベツ</t>
    </rPh>
    <phoneticPr fontId="3"/>
  </si>
  <si>
    <t>カセットデッキ</t>
    <phoneticPr fontId="3"/>
  </si>
  <si>
    <t>テープ別</t>
    <rPh sb="3" eb="4">
      <t>ベツ</t>
    </rPh>
    <phoneticPr fontId="3"/>
  </si>
  <si>
    <t>ラジオカセット</t>
    <phoneticPr fontId="3"/>
  </si>
  <si>
    <t>CDカセット</t>
    <phoneticPr fontId="3"/>
  </si>
  <si>
    <t>CD、テープ別</t>
    <rPh sb="6" eb="7">
      <t>ベツ</t>
    </rPh>
    <phoneticPr fontId="3"/>
  </si>
  <si>
    <t>１６mm映写機</t>
    <rPh sb="4" eb="7">
      <t>エイシャキ</t>
    </rPh>
    <phoneticPr fontId="3"/>
  </si>
  <si>
    <t>式</t>
    <rPh sb="0" eb="1">
      <t>シキ</t>
    </rPh>
    <phoneticPr fontId="3"/>
  </si>
  <si>
    <t>スポットライト</t>
    <phoneticPr fontId="3"/>
  </si>
  <si>
    <t>2時間につき</t>
    <rPh sb="1" eb="3">
      <t>ジカン</t>
    </rPh>
    <phoneticPr fontId="3"/>
  </si>
  <si>
    <t>グランドピアノ</t>
    <phoneticPr fontId="3"/>
  </si>
  <si>
    <t>調律料別</t>
    <rPh sb="0" eb="2">
      <t>チョウリツ</t>
    </rPh>
    <rPh sb="2" eb="3">
      <t>リョウ</t>
    </rPh>
    <rPh sb="3" eb="4">
      <t>ベツ</t>
    </rPh>
    <phoneticPr fontId="3"/>
  </si>
  <si>
    <t>展示用パネル</t>
    <rPh sb="0" eb="3">
      <t>テンジヨウ</t>
    </rPh>
    <phoneticPr fontId="3"/>
  </si>
  <si>
    <t>枚</t>
    <rPh sb="0" eb="1">
      <t>マイ</t>
    </rPh>
    <phoneticPr fontId="3"/>
  </si>
  <si>
    <t>ガス用調理台</t>
    <rPh sb="2" eb="3">
      <t>ヨウ</t>
    </rPh>
    <rPh sb="3" eb="5">
      <t>チョウリ</t>
    </rPh>
    <rPh sb="5" eb="6">
      <t>ダイ</t>
    </rPh>
    <phoneticPr fontId="3"/>
  </si>
  <si>
    <t>ガス用炊飯器</t>
    <rPh sb="2" eb="3">
      <t>ヨウ</t>
    </rPh>
    <rPh sb="3" eb="6">
      <t>スイハンキ</t>
    </rPh>
    <phoneticPr fontId="3"/>
  </si>
  <si>
    <t>申請者　団体名</t>
    <rPh sb="0" eb="3">
      <t>シンセイシャ</t>
    </rPh>
    <rPh sb="4" eb="6">
      <t>ダンタイ</t>
    </rPh>
    <rPh sb="6" eb="7">
      <t>メイ</t>
    </rPh>
    <phoneticPr fontId="3"/>
  </si>
  <si>
    <t>申請者　氏名</t>
    <rPh sb="0" eb="3">
      <t>シンセイシャ</t>
    </rPh>
    <rPh sb="4" eb="6">
      <t>シメイ</t>
    </rPh>
    <phoneticPr fontId="3"/>
  </si>
  <si>
    <t>団　　体　　名</t>
    <phoneticPr fontId="3"/>
  </si>
  <si>
    <t>使用室名1</t>
    <rPh sb="0" eb="4">
      <t>シヨウシツメイ</t>
    </rPh>
    <phoneticPr fontId="3"/>
  </si>
  <si>
    <t>使用室名2</t>
    <rPh sb="0" eb="4">
      <t>シヨウシツメイ</t>
    </rPh>
    <phoneticPr fontId="3"/>
  </si>
  <si>
    <t>使用室名3</t>
    <rPh sb="0" eb="4">
      <t>シヨウシツメイ</t>
    </rPh>
    <phoneticPr fontId="3"/>
  </si>
  <si>
    <t>使用室名4</t>
    <rPh sb="0" eb="4">
      <t>シヨウシツメイ</t>
    </rPh>
    <phoneticPr fontId="3"/>
  </si>
  <si>
    <t>使用室名5</t>
    <rPh sb="0" eb="4">
      <t>シヨウシツメイ</t>
    </rPh>
    <phoneticPr fontId="3"/>
  </si>
  <si>
    <t>及　び　氏　名</t>
    <rPh sb="0" eb="1">
      <t>オヨ</t>
    </rPh>
    <rPh sb="4" eb="5">
      <t>シ</t>
    </rPh>
    <rPh sb="6" eb="7">
      <t>ナ</t>
    </rPh>
    <phoneticPr fontId="3"/>
  </si>
  <si>
    <t>申請者　郵便番号</t>
    <rPh sb="0" eb="3">
      <t>シンセイシャ</t>
    </rPh>
    <rPh sb="4" eb="8">
      <t>ユウビンバンゴウ</t>
    </rPh>
    <phoneticPr fontId="3"/>
  </si>
  <si>
    <t>（〒</t>
    <phoneticPr fontId="3"/>
  </si>
  <si>
    <t>）</t>
    <phoneticPr fontId="3"/>
  </si>
  <si>
    <r>
      <t>大ホール
（</t>
    </r>
    <r>
      <rPr>
        <b/>
        <sz val="10"/>
        <rFont val="游ゴシック"/>
        <family val="3"/>
        <charset val="128"/>
      </rPr>
      <t>336㎡）</t>
    </r>
    <rPh sb="0" eb="1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</si>
</sst>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[$-411]ggge&quot;年&quot;m&quot;月&quot;d&quot;日&quot;;@"/>
    <numFmt numFmtId="177" formatCode="#&quot;名&quot;"/>
    <numFmt numFmtId="178" formatCode="ggge&quot;年&quot;m&quot;月&quot;d&quot;日&quot;\(aaa\)"/>
    <numFmt numFmtId="179" formatCode="[$-411]AM/PM\ h:mm;@"/>
    <numFmt numFmtId="180" formatCode="##&quot;本&quot;"/>
    <numFmt numFmtId="181" formatCode="##&quot;台&quot;"/>
    <numFmt numFmtId="182" formatCode="##&quot;式&quot;"/>
    <numFmt numFmtId="183" formatCode="##&quot;枚&quot;"/>
    <numFmt numFmtId="184" formatCode="#,###&quot;円&quot;"/>
    <numFmt numFmtId="185" formatCode="#,###&quot;円&quot;;#0&quot;円&quot;"/>
    <numFmt numFmtId="186" formatCode="#,##0&quot;円&quot;"/>
    <numFmt numFmtId="187" formatCode="&quot;(〒&quot;\ \ ###&quot;-&quot;####\ \ &quot;)&quot;"/>
    <numFmt numFmtId="188" formatCode="&quot;(&quot;\ \ ###\ \ &quot;人)&quot;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sz val="6"/>
      <name val="ＭＳ Ｐゴシック"/>
      <family val="3"/>
      <charset val="128"/>
    </font>
    <font>
      <b/>
      <sz val="16"/>
      <name val="游ゴシック"/>
      <family val="3"/>
      <charset val="128"/>
    </font>
    <font>
      <sz val="9"/>
      <name val="游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.5"/>
      <name val="ＭＳ ゴシック"/>
      <family val="3"/>
      <charset val="128"/>
    </font>
    <font>
      <u/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36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sz val="36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4"/>
      <name val="游ゴシック"/>
      <family val="3"/>
      <charset val="128"/>
    </font>
    <font>
      <sz val="18"/>
      <name val="游ゴシック"/>
      <family val="3"/>
      <charset val="128"/>
    </font>
    <font>
      <strike/>
      <sz val="11"/>
      <name val="ＭＳ ゴシック"/>
      <family val="3"/>
      <charset val="128"/>
    </font>
    <font>
      <strike/>
      <sz val="11"/>
      <name val="游ゴシック"/>
      <family val="3"/>
      <charset val="128"/>
    </font>
    <font>
      <strike/>
      <sz val="18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1">
    <xf numFmtId="0" fontId="0" fillId="0" borderId="0" xfId="0">
      <alignment vertical="center"/>
    </xf>
    <xf numFmtId="0" fontId="2" fillId="0" borderId="0" xfId="0" applyFont="1">
      <alignment vertical="center"/>
    </xf>
    <xf numFmtId="0" fontId="21" fillId="0" borderId="0" xfId="0" applyFont="1">
      <alignment vertical="center"/>
    </xf>
    <xf numFmtId="0" fontId="22" fillId="2" borderId="23" xfId="0" applyFont="1" applyFill="1" applyBorder="1">
      <alignment vertical="center"/>
    </xf>
    <xf numFmtId="0" fontId="22" fillId="2" borderId="24" xfId="0" applyFont="1" applyFill="1" applyBorder="1">
      <alignment vertical="center"/>
    </xf>
    <xf numFmtId="0" fontId="22" fillId="2" borderId="66" xfId="0" applyFont="1" applyFill="1" applyBorder="1">
      <alignment vertical="center"/>
    </xf>
    <xf numFmtId="0" fontId="22" fillId="2" borderId="0" xfId="0" applyFont="1" applyFill="1">
      <alignment vertical="center"/>
    </xf>
    <xf numFmtId="0" fontId="22" fillId="2" borderId="95" xfId="0" applyFont="1" applyFill="1" applyBorder="1">
      <alignment vertical="center"/>
    </xf>
    <xf numFmtId="0" fontId="22" fillId="2" borderId="88" xfId="0" applyFont="1" applyFill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58" fontId="8" fillId="0" borderId="66" xfId="0" applyNumberFormat="1" applyFont="1" applyBorder="1" applyAlignment="1">
      <alignment vertical="top" wrapText="1"/>
    </xf>
    <xf numFmtId="0" fontId="8" fillId="0" borderId="0" xfId="0" applyFont="1" applyAlignment="1">
      <alignment wrapText="1"/>
    </xf>
    <xf numFmtId="0" fontId="6" fillId="0" borderId="0" xfId="0" applyFont="1" applyAlignment="1"/>
    <xf numFmtId="0" fontId="6" fillId="0" borderId="11" xfId="0" applyFont="1" applyBorder="1">
      <alignment vertical="center"/>
    </xf>
    <xf numFmtId="0" fontId="6" fillId="0" borderId="66" xfId="0" applyFont="1" applyBorder="1">
      <alignment vertical="center"/>
    </xf>
    <xf numFmtId="0" fontId="10" fillId="0" borderId="66" xfId="0" applyFont="1" applyBorder="1" applyAlignment="1">
      <alignment vertical="center" wrapText="1"/>
    </xf>
    <xf numFmtId="0" fontId="9" fillId="0" borderId="66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0" fillId="0" borderId="11" xfId="0" applyBorder="1">
      <alignment vertical="center"/>
    </xf>
    <xf numFmtId="0" fontId="0" fillId="0" borderId="0" xfId="0" applyAlignment="1"/>
    <xf numFmtId="0" fontId="0" fillId="0" borderId="11" xfId="0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0" borderId="66" xfId="0" applyFont="1" applyBorder="1" applyAlignment="1">
      <alignment vertical="center" wrapText="1"/>
    </xf>
    <xf numFmtId="0" fontId="6" fillId="0" borderId="28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38" xfId="0" applyFont="1" applyBorder="1">
      <alignment vertical="center"/>
    </xf>
    <xf numFmtId="0" fontId="0" fillId="0" borderId="79" xfId="0" applyBorder="1" applyAlignment="1">
      <alignment vertical="center" wrapText="1"/>
    </xf>
    <xf numFmtId="0" fontId="0" fillId="0" borderId="32" xfId="0" applyBorder="1">
      <alignment vertical="center"/>
    </xf>
    <xf numFmtId="0" fontId="17" fillId="0" borderId="32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0" fillId="0" borderId="80" xfId="0" applyBorder="1">
      <alignment vertical="center"/>
    </xf>
    <xf numFmtId="0" fontId="17" fillId="0" borderId="0" xfId="0" applyFont="1" applyAlignment="1">
      <alignment vertical="center" wrapText="1"/>
    </xf>
    <xf numFmtId="0" fontId="17" fillId="0" borderId="81" xfId="0" applyFont="1" applyBorder="1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85" xfId="0" applyBorder="1">
      <alignment vertical="center"/>
    </xf>
    <xf numFmtId="0" fontId="0" fillId="0" borderId="28" xfId="0" applyBorder="1">
      <alignment vertical="center"/>
    </xf>
    <xf numFmtId="0" fontId="17" fillId="0" borderId="28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2" fillId="5" borderId="6" xfId="0" applyFont="1" applyFill="1" applyBorder="1" applyAlignment="1" applyProtection="1">
      <alignment horizontal="left" vertical="center"/>
      <protection locked="0"/>
    </xf>
    <xf numFmtId="0" fontId="2" fillId="5" borderId="6" xfId="0" applyFont="1" applyFill="1" applyBorder="1" applyAlignment="1" applyProtection="1">
      <alignment horizontal="left" vertical="center" wrapText="1"/>
      <protection locked="0"/>
    </xf>
    <xf numFmtId="176" fontId="2" fillId="5" borderId="6" xfId="0" applyNumberFormat="1" applyFont="1" applyFill="1" applyBorder="1" applyAlignment="1" applyProtection="1">
      <alignment horizontal="left" vertical="center"/>
      <protection locked="0"/>
    </xf>
    <xf numFmtId="176" fontId="2" fillId="5" borderId="8" xfId="0" applyNumberFormat="1" applyFont="1" applyFill="1" applyBorder="1" applyAlignment="1" applyProtection="1">
      <alignment horizontal="left" vertical="center"/>
      <protection locked="0"/>
    </xf>
    <xf numFmtId="0" fontId="2" fillId="5" borderId="11" xfId="0" applyFont="1" applyFill="1" applyBorder="1" applyAlignment="1" applyProtection="1">
      <alignment horizontal="left" vertical="center"/>
      <protection locked="0"/>
    </xf>
    <xf numFmtId="0" fontId="2" fillId="5" borderId="13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187" fontId="8" fillId="0" borderId="0" xfId="0" applyNumberFormat="1" applyFont="1" applyAlignment="1">
      <alignment wrapText="1"/>
    </xf>
    <xf numFmtId="187" fontId="8" fillId="0" borderId="0" xfId="0" applyNumberFormat="1" applyFont="1" applyAlignment="1">
      <alignment horizontal="right" wrapText="1"/>
    </xf>
    <xf numFmtId="0" fontId="0" fillId="0" borderId="28" xfId="0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 vertical="top" wrapText="1"/>
    </xf>
    <xf numFmtId="0" fontId="18" fillId="0" borderId="87" xfId="0" applyFont="1" applyBorder="1" applyAlignment="1">
      <alignment horizontal="center" vertical="top" wrapText="1"/>
    </xf>
    <xf numFmtId="0" fontId="18" fillId="0" borderId="88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83" xfId="0" applyFont="1" applyBorder="1" applyAlignment="1">
      <alignment horizontal="left" vertical="top" wrapText="1"/>
    </xf>
    <xf numFmtId="0" fontId="8" fillId="0" borderId="88" xfId="0" applyFont="1" applyBorder="1" applyAlignment="1">
      <alignment horizontal="left" vertical="top" wrapText="1"/>
    </xf>
    <xf numFmtId="0" fontId="8" fillId="0" borderId="93" xfId="0" applyFont="1" applyBorder="1" applyAlignment="1">
      <alignment horizontal="left" vertical="top" wrapText="1"/>
    </xf>
    <xf numFmtId="0" fontId="8" fillId="0" borderId="90" xfId="0" applyFont="1" applyBorder="1" applyAlignment="1">
      <alignment vertical="center" wrapText="1"/>
    </xf>
    <xf numFmtId="0" fontId="8" fillId="0" borderId="91" xfId="0" applyFont="1" applyBorder="1" applyAlignment="1">
      <alignment vertical="center" wrapText="1"/>
    </xf>
    <xf numFmtId="0" fontId="6" fillId="0" borderId="90" xfId="0" applyFont="1" applyBorder="1">
      <alignment vertical="center"/>
    </xf>
    <xf numFmtId="0" fontId="6" fillId="0" borderId="91" xfId="0" applyFont="1" applyBorder="1">
      <alignment vertical="center"/>
    </xf>
    <xf numFmtId="0" fontId="8" fillId="0" borderId="7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0" fontId="6" fillId="0" borderId="17" xfId="0" applyNumberFormat="1" applyFont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92" xfId="0" applyFont="1" applyBorder="1">
      <alignment vertical="center"/>
    </xf>
    <xf numFmtId="0" fontId="0" fillId="0" borderId="0" xfId="0" applyAlignment="1">
      <alignment horizontal="right" vertical="center"/>
    </xf>
    <xf numFmtId="0" fontId="8" fillId="0" borderId="79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8" fillId="0" borderId="8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81" xfId="0" applyFont="1" applyBorder="1" applyAlignment="1">
      <alignment vertical="top" wrapText="1"/>
    </xf>
    <xf numFmtId="0" fontId="8" fillId="0" borderId="85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8" fillId="0" borderId="54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8" fillId="0" borderId="82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184" fontId="8" fillId="0" borderId="17" xfId="0" applyNumberFormat="1" applyFont="1" applyBorder="1" applyAlignment="1">
      <alignment horizontal="right" vertical="center" wrapText="1"/>
    </xf>
    <xf numFmtId="184" fontId="8" fillId="0" borderId="18" xfId="0" applyNumberFormat="1" applyFont="1" applyBorder="1" applyAlignment="1">
      <alignment horizontal="right" vertical="center" wrapText="1"/>
    </xf>
    <xf numFmtId="184" fontId="16" fillId="0" borderId="17" xfId="0" quotePrefix="1" applyNumberFormat="1" applyFont="1" applyBorder="1" applyAlignment="1">
      <alignment horizontal="right" vertical="center" wrapText="1"/>
    </xf>
    <xf numFmtId="184" fontId="16" fillId="0" borderId="77" xfId="0" quotePrefix="1" applyNumberFormat="1" applyFont="1" applyBorder="1" applyAlignment="1">
      <alignment horizontal="right" vertical="center" wrapText="1"/>
    </xf>
    <xf numFmtId="184" fontId="8" fillId="0" borderId="73" xfId="0" applyNumberFormat="1" applyFont="1" applyBorder="1" applyAlignment="1">
      <alignment horizontal="right" vertical="center" wrapText="1"/>
    </xf>
    <xf numFmtId="184" fontId="8" fillId="0" borderId="54" xfId="0" applyNumberFormat="1" applyFont="1" applyBorder="1" applyAlignment="1">
      <alignment horizontal="right" vertical="center" wrapText="1"/>
    </xf>
    <xf numFmtId="185" fontId="8" fillId="0" borderId="17" xfId="0" applyNumberFormat="1" applyFont="1" applyBorder="1" applyAlignment="1">
      <alignment horizontal="right" vertical="center" wrapText="1"/>
    </xf>
    <xf numFmtId="185" fontId="8" fillId="0" borderId="18" xfId="0" applyNumberFormat="1" applyFont="1" applyBorder="1" applyAlignment="1">
      <alignment horizontal="right" vertical="center" wrapText="1"/>
    </xf>
    <xf numFmtId="184" fontId="8" fillId="0" borderId="54" xfId="0" applyNumberFormat="1" applyFont="1" applyBorder="1" applyAlignment="1" applyProtection="1">
      <alignment horizontal="right" vertical="center" wrapText="1"/>
      <protection locked="0"/>
    </xf>
    <xf numFmtId="184" fontId="16" fillId="0" borderId="54" xfId="0" quotePrefix="1" applyNumberFormat="1" applyFont="1" applyBorder="1" applyAlignment="1">
      <alignment horizontal="right" vertical="center" wrapText="1"/>
    </xf>
    <xf numFmtId="184" fontId="16" fillId="0" borderId="78" xfId="0" applyNumberFormat="1" applyFont="1" applyBorder="1" applyAlignment="1">
      <alignment horizontal="right" vertical="center" wrapText="1"/>
    </xf>
    <xf numFmtId="184" fontId="8" fillId="0" borderId="76" xfId="0" applyNumberFormat="1" applyFont="1" applyBorder="1" applyAlignment="1">
      <alignment horizontal="right" vertical="center" wrapText="1"/>
    </xf>
    <xf numFmtId="185" fontId="8" fillId="0" borderId="17" xfId="0" applyNumberFormat="1" applyFont="1" applyBorder="1" applyAlignment="1" applyProtection="1">
      <alignment horizontal="right" vertical="center" wrapText="1"/>
      <protection locked="0"/>
    </xf>
    <xf numFmtId="185" fontId="8" fillId="0" borderId="18" xfId="0" applyNumberFormat="1" applyFont="1" applyBorder="1" applyAlignment="1" applyProtection="1">
      <alignment horizontal="right" vertical="center" wrapText="1"/>
      <protection locked="0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15" fillId="0" borderId="28" xfId="0" applyFont="1" applyBorder="1" applyAlignment="1">
      <alignment wrapText="1"/>
    </xf>
    <xf numFmtId="0" fontId="15" fillId="0" borderId="32" xfId="0" applyFont="1" applyBorder="1" applyAlignment="1">
      <alignment wrapText="1"/>
    </xf>
    <xf numFmtId="0" fontId="6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wrapText="1"/>
    </xf>
    <xf numFmtId="58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6" fillId="0" borderId="53" xfId="0" applyFont="1" applyBorder="1" applyAlignment="1">
      <alignment horizontal="center"/>
    </xf>
    <xf numFmtId="0" fontId="6" fillId="0" borderId="28" xfId="0" applyFont="1" applyBorder="1" applyAlignment="1"/>
    <xf numFmtId="0" fontId="0" fillId="0" borderId="53" xfId="0" applyBorder="1" applyAlignment="1"/>
    <xf numFmtId="187" fontId="8" fillId="0" borderId="0" xfId="0" applyNumberFormat="1" applyFont="1" applyAlignment="1">
      <alignment horizont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86" fontId="6" fillId="0" borderId="64" xfId="0" applyNumberFormat="1" applyFont="1" applyBorder="1" applyAlignment="1">
      <alignment horizontal="center" vertical="center" wrapText="1"/>
    </xf>
    <xf numFmtId="186" fontId="6" fillId="0" borderId="61" xfId="0" applyNumberFormat="1" applyFont="1" applyBorder="1" applyAlignment="1">
      <alignment horizontal="center" vertical="center" wrapText="1"/>
    </xf>
    <xf numFmtId="186" fontId="6" fillId="0" borderId="65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5" xfId="0" applyFont="1" applyBorder="1" applyAlignment="1">
      <alignment vertical="center" textRotation="255" wrapText="1"/>
    </xf>
    <xf numFmtId="0" fontId="6" fillId="0" borderId="12" xfId="0" applyFont="1" applyBorder="1" applyAlignment="1">
      <alignment vertical="center" textRotation="255" wrapText="1"/>
    </xf>
    <xf numFmtId="0" fontId="6" fillId="0" borderId="17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186" fontId="6" fillId="0" borderId="54" xfId="1" applyNumberFormat="1" applyFont="1" applyBorder="1" applyAlignment="1" applyProtection="1">
      <alignment horizontal="center" vertical="center" wrapText="1"/>
      <protection locked="0"/>
    </xf>
    <xf numFmtId="186" fontId="6" fillId="0" borderId="6" xfId="1" applyNumberFormat="1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>
      <alignment vertical="center" wrapText="1"/>
    </xf>
    <xf numFmtId="181" fontId="6" fillId="0" borderId="17" xfId="0" applyNumberFormat="1" applyFont="1" applyBorder="1" applyAlignment="1">
      <alignment horizontal="center" vertical="center" wrapText="1"/>
    </xf>
    <xf numFmtId="181" fontId="6" fillId="0" borderId="18" xfId="0" applyNumberFormat="1" applyFont="1" applyBorder="1" applyAlignment="1">
      <alignment horizontal="center" vertical="center" wrapText="1"/>
    </xf>
    <xf numFmtId="183" fontId="6" fillId="0" borderId="17" xfId="0" applyNumberFormat="1" applyFont="1" applyBorder="1" applyAlignment="1">
      <alignment horizontal="center" vertical="center" wrapText="1"/>
    </xf>
    <xf numFmtId="183" fontId="6" fillId="0" borderId="18" xfId="0" applyNumberFormat="1" applyFont="1" applyBorder="1" applyAlignment="1">
      <alignment horizontal="center" vertical="center" wrapText="1"/>
    </xf>
    <xf numFmtId="186" fontId="6" fillId="0" borderId="17" xfId="0" applyNumberFormat="1" applyFont="1" applyBorder="1" applyAlignment="1">
      <alignment horizontal="center" vertical="center" wrapText="1"/>
    </xf>
    <xf numFmtId="186" fontId="6" fillId="0" borderId="53" xfId="0" applyNumberFormat="1" applyFont="1" applyBorder="1" applyAlignment="1">
      <alignment horizontal="center" vertical="center" wrapText="1"/>
    </xf>
    <xf numFmtId="186" fontId="6" fillId="0" borderId="57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186" fontId="6" fillId="0" borderId="54" xfId="1" applyNumberFormat="1" applyFont="1" applyBorder="1" applyAlignment="1" applyProtection="1">
      <alignment horizontal="center" vertical="center" wrapText="1"/>
    </xf>
    <xf numFmtId="186" fontId="6" fillId="0" borderId="6" xfId="1" applyNumberFormat="1" applyFont="1" applyBorder="1" applyAlignment="1" applyProtection="1">
      <alignment horizontal="center" vertical="center" wrapText="1"/>
    </xf>
    <xf numFmtId="186" fontId="6" fillId="0" borderId="59" xfId="1" applyNumberFormat="1" applyFont="1" applyBorder="1" applyAlignment="1" applyProtection="1">
      <alignment horizontal="center" vertical="center" wrapText="1"/>
    </xf>
    <xf numFmtId="186" fontId="6" fillId="0" borderId="13" xfId="1" applyNumberFormat="1" applyFont="1" applyBorder="1" applyAlignment="1" applyProtection="1">
      <alignment horizontal="center" vertical="center" wrapText="1"/>
    </xf>
    <xf numFmtId="0" fontId="6" fillId="0" borderId="58" xfId="0" applyFont="1" applyBorder="1" applyAlignment="1">
      <alignment vertical="center" textRotation="255" wrapText="1"/>
    </xf>
    <xf numFmtId="0" fontId="6" fillId="0" borderId="56" xfId="0" applyFont="1" applyBorder="1" applyAlignment="1">
      <alignment vertical="center" textRotation="255" wrapText="1"/>
    </xf>
    <xf numFmtId="0" fontId="6" fillId="0" borderId="63" xfId="0" applyFont="1" applyBorder="1" applyAlignment="1">
      <alignment vertical="center" textRotation="255" wrapText="1"/>
    </xf>
    <xf numFmtId="0" fontId="26" fillId="0" borderId="17" xfId="0" applyFont="1" applyBorder="1" applyAlignment="1">
      <alignment vertical="center" wrapText="1"/>
    </xf>
    <xf numFmtId="0" fontId="26" fillId="0" borderId="53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55" xfId="0" applyFont="1" applyBorder="1" applyAlignment="1">
      <alignment vertical="center" wrapText="1"/>
    </xf>
    <xf numFmtId="182" fontId="6" fillId="0" borderId="17" xfId="0" applyNumberFormat="1" applyFont="1" applyBorder="1" applyAlignment="1">
      <alignment horizontal="center" vertical="center" wrapText="1"/>
    </xf>
    <xf numFmtId="182" fontId="6" fillId="0" borderId="18" xfId="0" applyNumberFormat="1" applyFont="1" applyBorder="1" applyAlignment="1">
      <alignment horizontal="center" vertical="center" wrapText="1"/>
    </xf>
    <xf numFmtId="180" fontId="6" fillId="0" borderId="17" xfId="0" applyNumberFormat="1" applyFont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vertical="center" wrapText="1"/>
    </xf>
    <xf numFmtId="186" fontId="6" fillId="0" borderId="46" xfId="0" applyNumberFormat="1" applyFont="1" applyBorder="1" applyAlignment="1">
      <alignment horizontal="center" vertical="center" wrapText="1"/>
    </xf>
    <xf numFmtId="186" fontId="6" fillId="0" borderId="47" xfId="0" applyNumberFormat="1" applyFont="1" applyBorder="1" applyAlignment="1">
      <alignment horizontal="center" vertical="center" wrapText="1"/>
    </xf>
    <xf numFmtId="0" fontId="6" fillId="0" borderId="48" xfId="0" applyFont="1" applyBorder="1">
      <alignment vertical="center"/>
    </xf>
    <xf numFmtId="0" fontId="6" fillId="0" borderId="46" xfId="0" applyFont="1" applyBorder="1">
      <alignment vertical="center"/>
    </xf>
    <xf numFmtId="180" fontId="6" fillId="0" borderId="46" xfId="0" applyNumberFormat="1" applyFont="1" applyBorder="1" applyAlignment="1">
      <alignment horizontal="center" vertical="center" wrapText="1"/>
    </xf>
    <xf numFmtId="186" fontId="6" fillId="0" borderId="50" xfId="0" applyNumberFormat="1" applyFont="1" applyBorder="1" applyAlignment="1">
      <alignment horizontal="center" vertical="center" wrapText="1"/>
    </xf>
    <xf numFmtId="186" fontId="6" fillId="0" borderId="51" xfId="0" applyNumberFormat="1" applyFont="1" applyBorder="1" applyAlignment="1">
      <alignment horizontal="center" vertical="center" wrapText="1"/>
    </xf>
    <xf numFmtId="186" fontId="6" fillId="0" borderId="52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textRotation="255" wrapText="1"/>
    </xf>
    <xf numFmtId="186" fontId="6" fillId="0" borderId="46" xfId="1" applyNumberFormat="1" applyFont="1" applyBorder="1" applyAlignment="1" applyProtection="1">
      <alignment horizontal="center" vertical="center" wrapText="1"/>
      <protection locked="0"/>
    </xf>
    <xf numFmtId="186" fontId="6" fillId="0" borderId="47" xfId="1" applyNumberFormat="1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>
      <alignment horizontal="center" vertical="center" textRotation="255" wrapText="1"/>
    </xf>
    <xf numFmtId="0" fontId="6" fillId="0" borderId="56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4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78" fontId="11" fillId="0" borderId="33" xfId="0" applyNumberFormat="1" applyFont="1" applyBorder="1" applyAlignment="1">
      <alignment horizontal="center" vertical="center" wrapText="1"/>
    </xf>
    <xf numFmtId="178" fontId="11" fillId="0" borderId="0" xfId="0" applyNumberFormat="1" applyFont="1" applyAlignment="1">
      <alignment horizontal="center" vertical="center" wrapText="1"/>
    </xf>
    <xf numFmtId="178" fontId="11" fillId="0" borderId="37" xfId="0" applyNumberFormat="1" applyFont="1" applyBorder="1" applyAlignment="1">
      <alignment horizontal="center" vertical="center" wrapText="1"/>
    </xf>
    <xf numFmtId="178" fontId="11" fillId="0" borderId="22" xfId="0" applyNumberFormat="1" applyFont="1" applyBorder="1" applyAlignment="1">
      <alignment horizontal="center" vertical="center" wrapText="1"/>
    </xf>
    <xf numFmtId="179" fontId="13" fillId="0" borderId="32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179" fontId="13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177" fontId="8" fillId="0" borderId="26" xfId="0" applyNumberFormat="1" applyFont="1" applyBorder="1" applyAlignment="1">
      <alignment horizontal="center" vertical="center" wrapText="1"/>
    </xf>
    <xf numFmtId="177" fontId="8" fillId="0" borderId="24" xfId="0" applyNumberFormat="1" applyFont="1" applyBorder="1" applyAlignment="1">
      <alignment horizontal="center" vertical="center" wrapText="1"/>
    </xf>
    <xf numFmtId="177" fontId="8" fillId="0" borderId="27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9" fontId="11" fillId="0" borderId="26" xfId="2" applyFont="1" applyBorder="1" applyAlignment="1" applyProtection="1">
      <alignment horizontal="center" vertical="center" wrapText="1"/>
    </xf>
    <xf numFmtId="9" fontId="11" fillId="0" borderId="24" xfId="2" applyFont="1" applyBorder="1" applyAlignment="1" applyProtection="1">
      <alignment horizontal="center" vertical="center" wrapText="1"/>
    </xf>
    <xf numFmtId="9" fontId="11" fillId="0" borderId="25" xfId="2" applyFont="1" applyBorder="1" applyAlignment="1" applyProtection="1">
      <alignment horizontal="center" vertical="center" wrapText="1"/>
    </xf>
    <xf numFmtId="9" fontId="11" fillId="0" borderId="30" xfId="2" applyFont="1" applyBorder="1" applyAlignment="1" applyProtection="1">
      <alignment horizontal="center" vertical="center" wrapText="1"/>
    </xf>
    <xf numFmtId="9" fontId="11" fillId="0" borderId="28" xfId="2" applyFont="1" applyBorder="1" applyAlignment="1" applyProtection="1">
      <alignment horizontal="center" vertical="center" wrapText="1"/>
    </xf>
    <xf numFmtId="9" fontId="11" fillId="0" borderId="29" xfId="2" applyFont="1" applyBorder="1" applyAlignment="1" applyProtection="1">
      <alignment horizontal="center" vertical="center" wrapText="1"/>
    </xf>
    <xf numFmtId="188" fontId="12" fillId="0" borderId="30" xfId="0" applyNumberFormat="1" applyFont="1" applyBorder="1" applyAlignment="1">
      <alignment horizontal="center" vertical="center" wrapText="1"/>
    </xf>
    <xf numFmtId="188" fontId="12" fillId="0" borderId="28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53" xfId="0" applyFont="1" applyBorder="1">
      <alignment vertical="center"/>
    </xf>
    <xf numFmtId="0" fontId="2" fillId="0" borderId="18" xfId="0" applyFont="1" applyBorder="1">
      <alignment vertical="center"/>
    </xf>
    <xf numFmtId="38" fontId="25" fillId="0" borderId="17" xfId="1" applyFont="1" applyBorder="1" applyAlignment="1">
      <alignment vertical="center"/>
    </xf>
    <xf numFmtId="38" fontId="25" fillId="0" borderId="53" xfId="1" applyFont="1" applyBorder="1" applyAlignment="1">
      <alignment vertical="center"/>
    </xf>
    <xf numFmtId="38" fontId="25" fillId="0" borderId="18" xfId="1" applyFont="1" applyBorder="1" applyAlignment="1">
      <alignment vertical="center"/>
    </xf>
    <xf numFmtId="0" fontId="27" fillId="0" borderId="17" xfId="0" applyFont="1" applyBorder="1">
      <alignment vertical="center"/>
    </xf>
    <xf numFmtId="0" fontId="27" fillId="0" borderId="53" xfId="0" applyFont="1" applyBorder="1">
      <alignment vertical="center"/>
    </xf>
    <xf numFmtId="0" fontId="27" fillId="0" borderId="18" xfId="0" applyFont="1" applyBorder="1">
      <alignment vertical="center"/>
    </xf>
    <xf numFmtId="38" fontId="28" fillId="0" borderId="17" xfId="1" applyFont="1" applyBorder="1" applyAlignment="1">
      <alignment vertical="center"/>
    </xf>
    <xf numFmtId="38" fontId="28" fillId="0" borderId="53" xfId="1" applyFont="1" applyBorder="1" applyAlignment="1">
      <alignment vertical="center"/>
    </xf>
    <xf numFmtId="38" fontId="28" fillId="0" borderId="18" xfId="1" applyFont="1" applyBorder="1" applyAlignment="1">
      <alignment vertical="center"/>
    </xf>
    <xf numFmtId="38" fontId="24" fillId="0" borderId="104" xfId="1" applyFont="1" applyBorder="1" applyAlignment="1">
      <alignment horizontal="right" vertical="center"/>
    </xf>
    <xf numFmtId="38" fontId="24" fillId="0" borderId="68" xfId="1" applyFont="1" applyBorder="1" applyAlignment="1">
      <alignment horizontal="right" vertical="center"/>
    </xf>
    <xf numFmtId="38" fontId="24" fillId="0" borderId="67" xfId="1" applyFont="1" applyBorder="1" applyAlignment="1">
      <alignment horizontal="right" vertical="center"/>
    </xf>
    <xf numFmtId="38" fontId="24" fillId="0" borderId="100" xfId="1" applyFont="1" applyBorder="1" applyAlignment="1">
      <alignment horizontal="right" vertical="center"/>
    </xf>
    <xf numFmtId="38" fontId="24" fillId="0" borderId="74" xfId="1" applyFont="1" applyBorder="1" applyAlignment="1">
      <alignment horizontal="right" vertical="center"/>
    </xf>
    <xf numFmtId="38" fontId="24" fillId="0" borderId="35" xfId="1" applyFont="1" applyBorder="1" applyAlignment="1">
      <alignment horizontal="right" vertical="center"/>
    </xf>
    <xf numFmtId="38" fontId="24" fillId="0" borderId="101" xfId="1" applyFont="1" applyBorder="1" applyAlignment="1">
      <alignment horizontal="right" vertical="center"/>
    </xf>
    <xf numFmtId="38" fontId="24" fillId="0" borderId="62" xfId="1" applyFont="1" applyBorder="1" applyAlignment="1">
      <alignment horizontal="right" vertical="center"/>
    </xf>
    <xf numFmtId="38" fontId="24" fillId="0" borderId="13" xfId="1" applyFont="1" applyBorder="1" applyAlignment="1">
      <alignment horizontal="right" vertical="center"/>
    </xf>
    <xf numFmtId="38" fontId="24" fillId="0" borderId="105" xfId="1" applyFont="1" applyBorder="1" applyAlignment="1">
      <alignment horizontal="right" vertical="center"/>
    </xf>
    <xf numFmtId="0" fontId="22" fillId="2" borderId="59" xfId="0" applyFont="1" applyFill="1" applyBorder="1" applyAlignment="1">
      <alignment horizontal="left" vertical="center"/>
    </xf>
    <xf numFmtId="0" fontId="22" fillId="2" borderId="59" xfId="0" applyFont="1" applyFill="1" applyBorder="1" applyAlignment="1">
      <alignment horizontal="center" vertical="center"/>
    </xf>
    <xf numFmtId="0" fontId="22" fillId="2" borderId="64" xfId="0" applyFont="1" applyFill="1" applyBorder="1" applyAlignment="1">
      <alignment horizontal="center" vertical="center"/>
    </xf>
    <xf numFmtId="38" fontId="24" fillId="0" borderId="106" xfId="1" applyFont="1" applyBorder="1" applyAlignment="1">
      <alignment horizontal="right" vertical="center"/>
    </xf>
    <xf numFmtId="38" fontId="24" fillId="0" borderId="59" xfId="1" applyFont="1" applyBorder="1" applyAlignment="1">
      <alignment horizontal="right" vertical="center"/>
    </xf>
    <xf numFmtId="0" fontId="22" fillId="2" borderId="102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/>
    </xf>
    <xf numFmtId="0" fontId="22" fillId="2" borderId="68" xfId="0" applyFont="1" applyFill="1" applyBorder="1" applyAlignment="1">
      <alignment horizontal="left" vertical="center"/>
    </xf>
    <xf numFmtId="0" fontId="22" fillId="2" borderId="68" xfId="0" applyFont="1" applyFill="1" applyBorder="1" applyAlignment="1">
      <alignment horizontal="center" vertical="center"/>
    </xf>
    <xf numFmtId="0" fontId="22" fillId="2" borderId="103" xfId="0" applyFont="1" applyFill="1" applyBorder="1" applyAlignment="1">
      <alignment horizontal="center" vertical="center"/>
    </xf>
    <xf numFmtId="38" fontId="24" fillId="0" borderId="73" xfId="1" applyFont="1" applyBorder="1" applyAlignment="1">
      <alignment horizontal="right" vertical="center"/>
    </xf>
    <xf numFmtId="38" fontId="24" fillId="0" borderId="54" xfId="1" applyFont="1" applyBorder="1" applyAlignment="1">
      <alignment horizontal="right" vertical="center"/>
    </xf>
    <xf numFmtId="38" fontId="24" fillId="0" borderId="18" xfId="1" applyFont="1" applyBorder="1" applyAlignment="1">
      <alignment horizontal="right" vertical="center"/>
    </xf>
    <xf numFmtId="38" fontId="24" fillId="0" borderId="6" xfId="1" applyFont="1" applyBorder="1" applyAlignment="1">
      <alignment horizontal="right" vertical="center"/>
    </xf>
    <xf numFmtId="0" fontId="22" fillId="2" borderId="54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38" fontId="24" fillId="0" borderId="99" xfId="1" applyFont="1" applyBorder="1" applyAlignment="1">
      <alignment horizontal="right" vertical="center"/>
    </xf>
    <xf numFmtId="38" fontId="24" fillId="0" borderId="98" xfId="1" applyFont="1" applyBorder="1" applyAlignment="1">
      <alignment horizontal="right" vertical="center"/>
    </xf>
    <xf numFmtId="38" fontId="24" fillId="0" borderId="29" xfId="1" applyFont="1" applyBorder="1" applyAlignment="1">
      <alignment horizontal="right" vertical="center"/>
    </xf>
    <xf numFmtId="38" fontId="24" fillId="0" borderId="4" xfId="1" applyFont="1" applyBorder="1" applyAlignment="1">
      <alignment horizontal="right" vertical="center"/>
    </xf>
    <xf numFmtId="0" fontId="22" fillId="2" borderId="56" xfId="0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left" vertical="center" wrapText="1"/>
    </xf>
    <xf numFmtId="0" fontId="22" fillId="2" borderId="30" xfId="0" applyFont="1" applyFill="1" applyBorder="1" applyAlignment="1">
      <alignment horizontal="left" vertical="center"/>
    </xf>
    <xf numFmtId="0" fontId="22" fillId="2" borderId="98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2" fillId="2" borderId="82" xfId="0" applyFont="1" applyFill="1" applyBorder="1" applyAlignment="1">
      <alignment horizontal="left" vertical="center" wrapText="1"/>
    </xf>
    <xf numFmtId="0" fontId="22" fillId="2" borderId="33" xfId="0" applyFont="1" applyFill="1" applyBorder="1" applyAlignment="1">
      <alignment horizontal="left" vertical="center"/>
    </xf>
    <xf numFmtId="0" fontId="22" fillId="2" borderId="82" xfId="0" applyFont="1" applyFill="1" applyBorder="1" applyAlignment="1">
      <alignment horizontal="left" vertical="center"/>
    </xf>
    <xf numFmtId="0" fontId="22" fillId="2" borderId="32" xfId="0" applyFont="1" applyFill="1" applyBorder="1" applyAlignment="1">
      <alignment horizontal="left" vertical="center"/>
    </xf>
    <xf numFmtId="0" fontId="22" fillId="2" borderId="35" xfId="0" applyFont="1" applyFill="1" applyBorder="1" applyAlignment="1">
      <alignment horizontal="left" vertical="center"/>
    </xf>
    <xf numFmtId="0" fontId="22" fillId="2" borderId="74" xfId="0" applyFont="1" applyFill="1" applyBorder="1" applyAlignment="1">
      <alignment horizontal="center" vertical="center"/>
    </xf>
    <xf numFmtId="0" fontId="22" fillId="2" borderId="82" xfId="0" applyFont="1" applyFill="1" applyBorder="1" applyAlignment="1">
      <alignment horizontal="center" vertical="center"/>
    </xf>
    <xf numFmtId="0" fontId="22" fillId="4" borderId="79" xfId="0" applyFont="1" applyFill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center" vertical="center"/>
    </xf>
    <xf numFmtId="0" fontId="22" fillId="4" borderId="87" xfId="0" applyFont="1" applyFill="1" applyBorder="1" applyAlignment="1">
      <alignment horizontal="center" vertical="center"/>
    </xf>
    <xf numFmtId="0" fontId="22" fillId="4" borderId="89" xfId="0" applyFont="1" applyFill="1" applyBorder="1" applyAlignment="1">
      <alignment horizontal="center" vertical="center"/>
    </xf>
    <xf numFmtId="0" fontId="22" fillId="4" borderId="82" xfId="0" applyFont="1" applyFill="1" applyBorder="1" applyAlignment="1">
      <alignment horizontal="center" vertical="center" wrapText="1"/>
    </xf>
    <xf numFmtId="0" fontId="22" fillId="4" borderId="83" xfId="0" applyFont="1" applyFill="1" applyBorder="1" applyAlignment="1">
      <alignment horizontal="center" vertical="center"/>
    </xf>
    <xf numFmtId="0" fontId="22" fillId="4" borderId="96" xfId="0" applyFont="1" applyFill="1" applyBorder="1" applyAlignment="1">
      <alignment horizontal="center" vertical="center"/>
    </xf>
    <xf numFmtId="0" fontId="22" fillId="4" borderId="93" xfId="0" applyFont="1" applyFill="1" applyBorder="1" applyAlignment="1">
      <alignment horizontal="center" vertical="center"/>
    </xf>
    <xf numFmtId="0" fontId="22" fillId="4" borderId="34" xfId="0" applyFont="1" applyFill="1" applyBorder="1" applyAlignment="1">
      <alignment horizontal="center" vertical="center"/>
    </xf>
    <xf numFmtId="0" fontId="22" fillId="4" borderId="97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2" borderId="24" xfId="0" applyFont="1" applyFill="1" applyBorder="1" applyAlignment="1">
      <alignment horizontal="right" vertical="center"/>
    </xf>
    <xf numFmtId="0" fontId="22" fillId="4" borderId="94" xfId="0" applyFont="1" applyFill="1" applyBorder="1" applyAlignment="1">
      <alignment horizontal="center" vertical="center"/>
    </xf>
    <xf numFmtId="0" fontId="22" fillId="4" borderId="46" xfId="0" applyFont="1" applyFill="1" applyBorder="1" applyAlignment="1">
      <alignment horizontal="center" vertical="center"/>
    </xf>
    <xf numFmtId="0" fontId="22" fillId="4" borderId="48" xfId="0" applyFont="1" applyFill="1" applyBorder="1" applyAlignment="1">
      <alignment horizontal="center" vertical="center"/>
    </xf>
    <xf numFmtId="0" fontId="22" fillId="4" borderId="47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04" xfId="0" applyFont="1" applyFill="1" applyBorder="1" applyAlignment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2" fillId="0" borderId="3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9" xfId="0" applyFont="1" applyBorder="1" applyAlignment="1" applyProtection="1"/>
    <xf numFmtId="0" fontId="2" fillId="0" borderId="10" xfId="0" applyFont="1" applyBorder="1" applyAlignment="1" applyProtection="1"/>
    <xf numFmtId="0" fontId="2" fillId="0" borderId="12" xfId="0" applyFont="1" applyBorder="1" applyProtection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21</xdr:row>
      <xdr:rowOff>74084</xdr:rowOff>
    </xdr:from>
    <xdr:to>
      <xdr:col>9</xdr:col>
      <xdr:colOff>656167</xdr:colOff>
      <xdr:row>25</xdr:row>
      <xdr:rowOff>306917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D2B3CD-3D72-1D43-6616-91137A7CD2F9}"/>
            </a:ext>
          </a:extLst>
        </xdr:cNvPr>
        <xdr:cNvSpPr txBox="1"/>
      </xdr:nvSpPr>
      <xdr:spPr>
        <a:xfrm>
          <a:off x="5877983" y="6910917"/>
          <a:ext cx="4631267" cy="1502833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付属品最大貸出可能数</a:t>
          </a:r>
          <a:endParaRPr kumimoji="1" lang="en-US" altLang="ja-JP" sz="1100"/>
        </a:p>
        <a:p>
          <a:r>
            <a:rPr kumimoji="1" lang="ja-JP" altLang="en-US" sz="1100"/>
            <a:t>・マイクロホン　</a:t>
          </a:r>
          <a:r>
            <a:rPr kumimoji="1" lang="en-US" altLang="ja-JP" sz="1100"/>
            <a:t>3</a:t>
          </a:r>
          <a:r>
            <a:rPr kumimoji="1" lang="ja-JP" altLang="en-US" sz="1100"/>
            <a:t>本　　　　・展示用パネル　</a:t>
          </a:r>
          <a:r>
            <a:rPr kumimoji="1" lang="en-US" altLang="ja-JP" sz="1100"/>
            <a:t>16</a:t>
          </a:r>
          <a:r>
            <a:rPr kumimoji="1" lang="ja-JP" altLang="en-US" sz="1100"/>
            <a:t>枚</a:t>
          </a:r>
          <a:endParaRPr kumimoji="1" lang="en-US" altLang="ja-JP" sz="1100"/>
        </a:p>
        <a:p>
          <a:r>
            <a:rPr kumimoji="1" lang="ja-JP" altLang="en-US" sz="1100"/>
            <a:t>・ワイヤレスマイク　</a:t>
          </a:r>
          <a:r>
            <a:rPr kumimoji="1" lang="en-US" altLang="ja-JP" sz="1100"/>
            <a:t>2</a:t>
          </a:r>
          <a:r>
            <a:rPr kumimoji="1" lang="ja-JP" altLang="en-US" sz="1100"/>
            <a:t>本　　・ガス用調理台　</a:t>
          </a:r>
          <a:r>
            <a:rPr kumimoji="1" lang="en-US" altLang="ja-JP" sz="1100"/>
            <a:t>5</a:t>
          </a:r>
          <a:r>
            <a:rPr kumimoji="1" lang="ja-JP" altLang="en-US" sz="1100"/>
            <a:t>台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en-US" altLang="ja-JP" sz="1100"/>
            <a:t>CD</a:t>
          </a:r>
          <a:r>
            <a:rPr kumimoji="1" lang="ja-JP" altLang="en-US" sz="1100"/>
            <a:t>カセット　</a:t>
          </a:r>
          <a:r>
            <a:rPr kumimoji="1" lang="en-US" altLang="ja-JP" sz="1100"/>
            <a:t>1</a:t>
          </a:r>
          <a:r>
            <a:rPr kumimoji="1" lang="ja-JP" altLang="en-US" sz="1100"/>
            <a:t>台　　　　　・ガス用炊飯器　</a:t>
          </a:r>
          <a:r>
            <a:rPr kumimoji="1" lang="en-US" altLang="ja-JP" sz="1100"/>
            <a:t>2</a:t>
          </a:r>
          <a:r>
            <a:rPr kumimoji="1" lang="ja-JP" altLang="en-US" sz="1100"/>
            <a:t>台</a:t>
          </a:r>
          <a:endParaRPr kumimoji="1" lang="en-US" altLang="ja-JP" sz="1100"/>
        </a:p>
        <a:p>
          <a:r>
            <a:rPr kumimoji="1" lang="ja-JP" altLang="en-US" sz="1100"/>
            <a:t>・グランドピアノ　</a:t>
          </a:r>
          <a:r>
            <a:rPr kumimoji="1" lang="en-US" altLang="ja-JP" sz="1100"/>
            <a:t>1</a:t>
          </a:r>
          <a:r>
            <a:rPr kumimoji="1" lang="ja-JP" altLang="en-US" sz="1100"/>
            <a:t>台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金屏風、スポットライトをご希望の方は管理人にお申し出ください。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238125</xdr:colOff>
      <xdr:row>33</xdr:row>
      <xdr:rowOff>35718</xdr:rowOff>
    </xdr:from>
    <xdr:to>
      <xdr:col>30</xdr:col>
      <xdr:colOff>202406</xdr:colOff>
      <xdr:row>37</xdr:row>
      <xdr:rowOff>47624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2C7812A-3A20-437D-8B1D-3DA8E2858F24}"/>
            </a:ext>
          </a:extLst>
        </xdr:cNvPr>
        <xdr:cNvSpPr/>
      </xdr:nvSpPr>
      <xdr:spPr>
        <a:xfrm>
          <a:off x="11496675" y="9608343"/>
          <a:ext cx="821531" cy="8120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117801</xdr:colOff>
      <xdr:row>26</xdr:row>
      <xdr:rowOff>34636</xdr:rowOff>
    </xdr:from>
    <xdr:to>
      <xdr:col>15</xdr:col>
      <xdr:colOff>332375</xdr:colOff>
      <xdr:row>26</xdr:row>
      <xdr:rowOff>214636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581E96A-076F-CB46-B5BF-0D4475C9D9BD}"/>
            </a:ext>
          </a:extLst>
        </xdr:cNvPr>
        <xdr:cNvSpPr/>
      </xdr:nvSpPr>
      <xdr:spPr>
        <a:xfrm>
          <a:off x="6361006" y="8052954"/>
          <a:ext cx="214574" cy="1800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115813</xdr:colOff>
      <xdr:row>36</xdr:row>
      <xdr:rowOff>15147</xdr:rowOff>
    </xdr:from>
    <xdr:to>
      <xdr:col>26</xdr:col>
      <xdr:colOff>330387</xdr:colOff>
      <xdr:row>36</xdr:row>
      <xdr:rowOff>195147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599B61D-6642-4514-ABF1-366CAD76A153}"/>
            </a:ext>
          </a:extLst>
        </xdr:cNvPr>
        <xdr:cNvSpPr/>
      </xdr:nvSpPr>
      <xdr:spPr>
        <a:xfrm>
          <a:off x="10619290" y="10180920"/>
          <a:ext cx="214574" cy="1800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115813</xdr:colOff>
      <xdr:row>36</xdr:row>
      <xdr:rowOff>15151</xdr:rowOff>
    </xdr:from>
    <xdr:to>
      <xdr:col>47</xdr:col>
      <xdr:colOff>330387</xdr:colOff>
      <xdr:row>36</xdr:row>
      <xdr:rowOff>195151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1B9B835-FFE3-4F44-B6B8-5FBDE6F9413A}"/>
            </a:ext>
          </a:extLst>
        </xdr:cNvPr>
        <xdr:cNvSpPr/>
      </xdr:nvSpPr>
      <xdr:spPr>
        <a:xfrm>
          <a:off x="19209108" y="10180924"/>
          <a:ext cx="214574" cy="1800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61695</xdr:colOff>
      <xdr:row>26</xdr:row>
      <xdr:rowOff>18400</xdr:rowOff>
    </xdr:from>
    <xdr:to>
      <xdr:col>22</xdr:col>
      <xdr:colOff>299820</xdr:colOff>
      <xdr:row>26</xdr:row>
      <xdr:rowOff>232713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1B9656C-8AC8-4E6B-A2AB-96D0927082AE}"/>
            </a:ext>
          </a:extLst>
        </xdr:cNvPr>
        <xdr:cNvSpPr/>
      </xdr:nvSpPr>
      <xdr:spPr>
        <a:xfrm>
          <a:off x="8833354" y="8036718"/>
          <a:ext cx="238125" cy="214313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61695</xdr:colOff>
      <xdr:row>26</xdr:row>
      <xdr:rowOff>18399</xdr:rowOff>
    </xdr:from>
    <xdr:to>
      <xdr:col>40</xdr:col>
      <xdr:colOff>299820</xdr:colOff>
      <xdr:row>26</xdr:row>
      <xdr:rowOff>232712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B21BD694-6FCB-4D3F-9FA2-DFCF20464701}"/>
            </a:ext>
          </a:extLst>
        </xdr:cNvPr>
        <xdr:cNvSpPr/>
      </xdr:nvSpPr>
      <xdr:spPr>
        <a:xfrm>
          <a:off x="16124309" y="8036717"/>
          <a:ext cx="238125" cy="214313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7</xdr:col>
      <xdr:colOff>0</xdr:colOff>
      <xdr:row>5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65231B8-1245-4257-BA4A-D52E817CC51B}"/>
            </a:ext>
          </a:extLst>
        </xdr:cNvPr>
        <xdr:cNvSpPr>
          <a:spLocks noChangeShapeType="1"/>
        </xdr:cNvSpPr>
      </xdr:nvSpPr>
      <xdr:spPr bwMode="auto">
        <a:xfrm>
          <a:off x="314325" y="933450"/>
          <a:ext cx="2266950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1059</xdr:colOff>
      <xdr:row>2</xdr:row>
      <xdr:rowOff>16931</xdr:rowOff>
    </xdr:from>
    <xdr:to>
      <xdr:col>40</xdr:col>
      <xdr:colOff>285750</xdr:colOff>
      <xdr:row>14</xdr:row>
      <xdr:rowOff>250030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E0C93DE-9B1C-5D69-290C-CE91D3351BB0}"/>
            </a:ext>
          </a:extLst>
        </xdr:cNvPr>
        <xdr:cNvSpPr txBox="1"/>
      </xdr:nvSpPr>
      <xdr:spPr>
        <a:xfrm>
          <a:off x="9895153" y="945619"/>
          <a:ext cx="6237816" cy="36859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/>
            <a:t>備考</a:t>
          </a:r>
          <a:endParaRPr lang="en-US" altLang="ja-JP"/>
        </a:p>
        <a:p>
          <a:r>
            <a:rPr lang="en-US" altLang="ja-JP"/>
            <a:t>1,</a:t>
          </a:r>
          <a:r>
            <a:rPr lang="ja-JP" altLang="en-US"/>
            <a:t>使用者が入場料、その他これに類するものを徴収するときは、当該基本使用料の </a:t>
          </a:r>
          <a:r>
            <a:rPr lang="en-US" altLang="ja-JP"/>
            <a:t>5</a:t>
          </a:r>
          <a:r>
            <a:rPr lang="ja-JP" altLang="en-US"/>
            <a:t>割の額を加算する。 但し、入場税法</a:t>
          </a:r>
          <a:r>
            <a:rPr lang="en-US" altLang="ja-JP"/>
            <a:t>(</a:t>
          </a:r>
          <a:r>
            <a:rPr lang="ja-JP" altLang="en-US"/>
            <a:t>昭和</a:t>
          </a:r>
          <a:r>
            <a:rPr lang="en-US" altLang="ja-JP"/>
            <a:t>29</a:t>
          </a:r>
          <a:r>
            <a:rPr lang="ja-JP" altLang="en-US"/>
            <a:t>年法第</a:t>
          </a:r>
          <a:r>
            <a:rPr lang="en-US" altLang="ja-JP"/>
            <a:t>96</a:t>
          </a:r>
          <a:r>
            <a:rPr lang="ja-JP" altLang="en-US"/>
            <a:t>号</a:t>
          </a:r>
          <a:r>
            <a:rPr lang="en-US" altLang="ja-JP"/>
            <a:t>)</a:t>
          </a:r>
          <a:r>
            <a:rPr lang="ja-JP" altLang="en-US"/>
            <a:t>により入場税を免除された場合は、この限りでない。</a:t>
          </a:r>
          <a:endParaRPr lang="en-US" altLang="ja-JP"/>
        </a:p>
        <a:p>
          <a:r>
            <a:rPr lang="en-US" altLang="ja-JP"/>
            <a:t>2, </a:t>
          </a:r>
          <a:r>
            <a:rPr lang="ja-JP" altLang="en-US"/>
            <a:t>前項の場合を除くほか、商品を展示し、あるいは宣伝販売行為を行う等に使用するときは、当該使用区分にかかる 基本料金の </a:t>
          </a:r>
          <a:r>
            <a:rPr lang="en-US" altLang="ja-JP"/>
            <a:t>5</a:t>
          </a:r>
          <a:r>
            <a:rPr lang="ja-JP" altLang="en-US"/>
            <a:t>割の額を加算する。</a:t>
          </a:r>
          <a:endParaRPr lang="en-US" altLang="ja-JP"/>
        </a:p>
        <a:p>
          <a:r>
            <a:rPr lang="en-US" altLang="ja-JP"/>
            <a:t>3, </a:t>
          </a:r>
          <a:r>
            <a:rPr lang="ja-JP" altLang="en-US"/>
            <a:t>町民以外の者が使用する場合は、この表に定める基本使用料の </a:t>
          </a:r>
          <a:r>
            <a:rPr lang="en-US" altLang="ja-JP"/>
            <a:t>5</a:t>
          </a:r>
          <a:r>
            <a:rPr lang="ja-JP" altLang="en-US"/>
            <a:t>割に相当する額を加えた額とする。 </a:t>
          </a:r>
          <a:endParaRPr lang="en-US" altLang="ja-JP"/>
        </a:p>
        <a:p>
          <a:r>
            <a:rPr lang="en-US" altLang="ja-JP"/>
            <a:t>4, </a:t>
          </a:r>
          <a:r>
            <a:rPr lang="ja-JP" altLang="en-US"/>
            <a:t>ガス設備、水道及び電気を使用するときは、別に町長が定める実費を徴収することがある。</a:t>
          </a:r>
          <a:endParaRPr lang="en-US" altLang="ja-JP"/>
        </a:p>
        <a:p>
          <a:r>
            <a:rPr lang="en-US" altLang="ja-JP"/>
            <a:t>5, </a:t>
          </a:r>
          <a:r>
            <a:rPr lang="ja-JP" altLang="en-US"/>
            <a:t>超過時間 </a:t>
          </a:r>
          <a:r>
            <a:rPr lang="en-US" altLang="ja-JP"/>
            <a:t>1</a:t>
          </a:r>
          <a:r>
            <a:rPr lang="ja-JP" altLang="en-US"/>
            <a:t>時間につき、基本使用料の </a:t>
          </a:r>
          <a:r>
            <a:rPr lang="en-US" altLang="ja-JP"/>
            <a:t>2</a:t>
          </a:r>
          <a:r>
            <a:rPr lang="ja-JP" altLang="en-US"/>
            <a:t>割を加算する。この場合</a:t>
          </a:r>
          <a:r>
            <a:rPr lang="en-US" altLang="ja-JP"/>
            <a:t>30</a:t>
          </a:r>
          <a:r>
            <a:rPr lang="ja-JP" altLang="en-US"/>
            <a:t>分以上は、 </a:t>
          </a:r>
          <a:r>
            <a:rPr lang="en-US" altLang="ja-JP"/>
            <a:t>1</a:t>
          </a:r>
          <a:r>
            <a:rPr lang="ja-JP" altLang="en-US"/>
            <a:t>時間とする。 </a:t>
          </a:r>
          <a:endParaRPr lang="en-US" altLang="ja-JP"/>
        </a:p>
        <a:p>
          <a:r>
            <a:rPr lang="en-US" altLang="ja-JP"/>
            <a:t>6, </a:t>
          </a:r>
          <a:r>
            <a:rPr lang="ja-JP" altLang="en-US"/>
            <a:t>使用料算定において </a:t>
          </a:r>
          <a:r>
            <a:rPr lang="en-US" altLang="ja-JP"/>
            <a:t>10</a:t>
          </a:r>
          <a:r>
            <a:rPr lang="ja-JP" altLang="en-US"/>
            <a:t>円未満の端数が生じたときは、これは切り捨てる。 </a:t>
          </a:r>
          <a:endParaRPr lang="en-US" altLang="ja-JP"/>
        </a:p>
        <a:p>
          <a:r>
            <a:rPr lang="en-US" altLang="ja-JP"/>
            <a:t>7, </a:t>
          </a:r>
          <a:r>
            <a:rPr lang="ja-JP" altLang="en-US"/>
            <a:t>冷暖房を実施しているときは、上記使用料の </a:t>
          </a:r>
          <a:r>
            <a:rPr lang="en-US" altLang="ja-JP"/>
            <a:t>5</a:t>
          </a:r>
          <a:r>
            <a:rPr lang="ja-JP" altLang="en-US"/>
            <a:t>割の額を加算する。</a:t>
          </a:r>
          <a:endParaRPr lang="en-US" altLang="ja-JP"/>
        </a:p>
        <a:p>
          <a:r>
            <a:rPr lang="ja-JP" altLang="en-US"/>
            <a:t>（冷房期間：</a:t>
          </a:r>
          <a:r>
            <a:rPr lang="en-US" altLang="ja-JP"/>
            <a:t>6</a:t>
          </a:r>
          <a:r>
            <a:rPr lang="ja-JP" altLang="en-US"/>
            <a:t>月</a:t>
          </a:r>
          <a:r>
            <a:rPr lang="en-US" altLang="ja-JP"/>
            <a:t>15</a:t>
          </a:r>
          <a:r>
            <a:rPr lang="ja-JP" altLang="en-US"/>
            <a:t>日～</a:t>
          </a:r>
          <a:r>
            <a:rPr lang="en-US" altLang="ja-JP"/>
            <a:t>9</a:t>
          </a:r>
          <a:r>
            <a:rPr lang="ja-JP" altLang="en-US"/>
            <a:t>月</a:t>
          </a:r>
          <a:r>
            <a:rPr lang="en-US" altLang="ja-JP"/>
            <a:t>15</a:t>
          </a:r>
          <a:r>
            <a:rPr lang="ja-JP" altLang="en-US"/>
            <a:t>日、暖房期間：</a:t>
          </a:r>
          <a:r>
            <a:rPr lang="en-US" altLang="ja-JP"/>
            <a:t>12</a:t>
          </a:r>
          <a:r>
            <a:rPr lang="ja-JP" altLang="en-US"/>
            <a:t>月</a:t>
          </a:r>
          <a:r>
            <a:rPr lang="en-US" altLang="ja-JP"/>
            <a:t>1</a:t>
          </a:r>
          <a:r>
            <a:rPr lang="ja-JP" altLang="en-US"/>
            <a:t>日～</a:t>
          </a:r>
          <a:r>
            <a:rPr lang="en-US" altLang="ja-JP"/>
            <a:t>3</a:t>
          </a:r>
          <a:r>
            <a:rPr lang="ja-JP" altLang="en-US"/>
            <a:t>月</a:t>
          </a:r>
          <a:r>
            <a:rPr lang="en-US" altLang="ja-JP"/>
            <a:t>31</a:t>
          </a:r>
          <a:r>
            <a:rPr lang="ja-JP" altLang="en-US"/>
            <a:t>日）</a:t>
          </a:r>
          <a:endParaRPr lang="en-US" altLang="ja-JP"/>
        </a:p>
        <a:p>
          <a:r>
            <a:rPr lang="en-US" altLang="ja-JP"/>
            <a:t>8, </a:t>
          </a:r>
          <a:r>
            <a:rPr lang="ja-JP" altLang="en-US"/>
            <a:t>会館に備付ける特殊器具の使用料は、別に規則で定める。 </a:t>
          </a:r>
          <a:endParaRPr lang="en-US" altLang="ja-JP"/>
        </a:p>
        <a:p>
          <a:r>
            <a:rPr lang="en-US" altLang="ja-JP"/>
            <a:t>9, </a:t>
          </a:r>
          <a:r>
            <a:rPr lang="ja-JP" altLang="en-US"/>
            <a:t>この表において「休日</a:t>
          </a:r>
          <a:r>
            <a:rPr lang="en-US" altLang="ja-JP"/>
            <a:t>J</a:t>
          </a:r>
          <a:r>
            <a:rPr lang="ja-JP" altLang="en-US"/>
            <a:t>とは、国民の祝日に関する法律</a:t>
          </a:r>
          <a:r>
            <a:rPr lang="en-US" altLang="ja-JP"/>
            <a:t>(</a:t>
          </a:r>
          <a:r>
            <a:rPr lang="ja-JP" altLang="en-US"/>
            <a:t>昭和</a:t>
          </a:r>
          <a:r>
            <a:rPr lang="en-US" altLang="ja-JP"/>
            <a:t>23</a:t>
          </a:r>
          <a:r>
            <a:rPr lang="ja-JP" altLang="en-US"/>
            <a:t>年法律第 </a:t>
          </a:r>
          <a:r>
            <a:rPr lang="en-US" altLang="ja-JP"/>
            <a:t>178</a:t>
          </a:r>
          <a:r>
            <a:rPr lang="ja-JP" altLang="en-US"/>
            <a:t>号</a:t>
          </a:r>
          <a:r>
            <a:rPr lang="en-US" altLang="ja-JP"/>
            <a:t>)</a:t>
          </a:r>
          <a:r>
            <a:rPr lang="ja-JP" altLang="en-US"/>
            <a:t>に規定する休日、 土曜日及び日曜日をいう。</a:t>
          </a:r>
          <a:endParaRPr kumimoji="1" lang="ja-JP" altLang="en-US" sz="1100"/>
        </a:p>
      </xdr:txBody>
    </xdr:sp>
    <xdr:clientData/>
  </xdr:twoCellAnchor>
  <xdr:twoCellAnchor>
    <xdr:from>
      <xdr:col>15</xdr:col>
      <xdr:colOff>286808</xdr:colOff>
      <xdr:row>16</xdr:row>
      <xdr:rowOff>16932</xdr:rowOff>
    </xdr:from>
    <xdr:to>
      <xdr:col>26</xdr:col>
      <xdr:colOff>11906</xdr:colOff>
      <xdr:row>20</xdr:row>
      <xdr:rowOff>238125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A55D63B-AE07-491B-A055-0CC9F0EF30B4}"/>
            </a:ext>
          </a:extLst>
        </xdr:cNvPr>
        <xdr:cNvSpPr txBox="1"/>
      </xdr:nvSpPr>
      <xdr:spPr>
        <a:xfrm>
          <a:off x="7549621" y="4862776"/>
          <a:ext cx="4142316" cy="17451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/>
            <a:t>備考</a:t>
          </a:r>
          <a:endParaRPr lang="en-US" altLang="ja-JP"/>
        </a:p>
        <a:p>
          <a:r>
            <a:rPr lang="en-US" altLang="ja-JP"/>
            <a:t>1,</a:t>
          </a:r>
          <a:r>
            <a:rPr lang="ja-JP" altLang="en-US"/>
            <a:t>この使用料は、午前・午後・夜間の 使用区分をもって </a:t>
          </a:r>
          <a:r>
            <a:rPr lang="en-US" altLang="ja-JP"/>
            <a:t>1</a:t>
          </a:r>
          <a:r>
            <a:rPr lang="ja-JP" altLang="en-US"/>
            <a:t>回とし、全日使 用する場合は、 </a:t>
          </a:r>
          <a:r>
            <a:rPr lang="en-US" altLang="ja-JP"/>
            <a:t>3</a:t>
          </a:r>
          <a:r>
            <a:rPr lang="ja-JP" altLang="en-US"/>
            <a:t>回として計算する。 </a:t>
          </a:r>
          <a:endParaRPr lang="en-US" altLang="ja-JP"/>
        </a:p>
        <a:p>
          <a:r>
            <a:rPr lang="en-US" altLang="ja-JP"/>
            <a:t>2, </a:t>
          </a:r>
          <a:r>
            <a:rPr lang="ja-JP" altLang="en-US"/>
            <a:t>町外居住者が使用するときは、この 表に定める使用料の </a:t>
          </a:r>
          <a:r>
            <a:rPr lang="en-US" altLang="ja-JP"/>
            <a:t>5</a:t>
          </a:r>
          <a:r>
            <a:rPr lang="ja-JP" altLang="en-US"/>
            <a:t>割を加算する。 </a:t>
          </a:r>
          <a:endParaRPr lang="en-US" altLang="ja-JP"/>
        </a:p>
        <a:p>
          <a:r>
            <a:rPr lang="en-US" altLang="ja-JP"/>
            <a:t>3, </a:t>
          </a:r>
          <a:r>
            <a:rPr lang="ja-JP" altLang="en-US"/>
            <a:t>使用許可時聞を延長し、または、繰 り上げて使用するときの延長使用料 金は、この表に定める使用料の </a:t>
          </a:r>
          <a:r>
            <a:rPr lang="en-US" altLang="ja-JP"/>
            <a:t>3</a:t>
          </a:r>
          <a:r>
            <a:rPr lang="ja-JP" altLang="en-US"/>
            <a:t>割 の額を徴収する。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19CE4-33C1-4BBE-B8B1-AF7BA262AB2C}">
  <dimension ref="B1:D30"/>
  <sheetViews>
    <sheetView tabSelected="1" zoomScale="80" zoomScaleNormal="80" workbookViewId="0">
      <selection activeCell="C6" sqref="C6"/>
    </sheetView>
    <sheetView workbookViewId="1"/>
  </sheetViews>
  <sheetFormatPr defaultRowHeight="18.75" x14ac:dyDescent="0.15"/>
  <cols>
    <col min="1" max="1" width="3" style="341" customWidth="1"/>
    <col min="2" max="2" width="24.25" style="341" customWidth="1"/>
    <col min="3" max="3" width="55" style="342" customWidth="1"/>
    <col min="4" max="16384" width="9" style="341"/>
  </cols>
  <sheetData>
    <row r="1" spans="2:4" ht="24.95" customHeight="1" x14ac:dyDescent="0.15">
      <c r="B1" s="341" t="s">
        <v>0</v>
      </c>
    </row>
    <row r="2" spans="2:4" ht="24.95" customHeight="1" x14ac:dyDescent="0.15">
      <c r="B2" s="341" t="s">
        <v>1</v>
      </c>
    </row>
    <row r="3" spans="2:4" ht="24.95" customHeight="1" x14ac:dyDescent="0.15">
      <c r="B3" s="341" t="s">
        <v>2</v>
      </c>
    </row>
    <row r="4" spans="2:4" ht="9.75" customHeight="1" thickBot="1" x14ac:dyDescent="0.2"/>
    <row r="5" spans="2:4" ht="39.75" customHeight="1" thickBot="1" x14ac:dyDescent="0.2">
      <c r="B5" s="343" t="s">
        <v>3</v>
      </c>
      <c r="C5" s="344"/>
    </row>
    <row r="6" spans="2:4" ht="24.95" customHeight="1" thickTop="1" x14ac:dyDescent="0.15">
      <c r="B6" s="345" t="s">
        <v>141</v>
      </c>
      <c r="C6" s="48"/>
    </row>
    <row r="7" spans="2:4" ht="24.95" customHeight="1" x14ac:dyDescent="0.15">
      <c r="B7" s="345" t="s">
        <v>4</v>
      </c>
      <c r="C7" s="48"/>
    </row>
    <row r="8" spans="2:4" ht="24.95" customHeight="1" x14ac:dyDescent="0.15">
      <c r="B8" s="346" t="s">
        <v>5</v>
      </c>
      <c r="C8" s="49"/>
    </row>
    <row r="9" spans="2:4" ht="24.95" customHeight="1" x14ac:dyDescent="0.15">
      <c r="B9" s="346" t="s">
        <v>132</v>
      </c>
      <c r="C9" s="50"/>
    </row>
    <row r="10" spans="2:4" ht="24.95" customHeight="1" x14ac:dyDescent="0.15">
      <c r="B10" s="346" t="s">
        <v>133</v>
      </c>
      <c r="C10" s="50"/>
    </row>
    <row r="11" spans="2:4" ht="24.95" customHeight="1" x14ac:dyDescent="0.15">
      <c r="B11" s="346" t="s">
        <v>6</v>
      </c>
      <c r="C11" s="51"/>
    </row>
    <row r="12" spans="2:4" ht="24.95" customHeight="1" x14ac:dyDescent="0.15">
      <c r="B12" s="346" t="s">
        <v>7</v>
      </c>
      <c r="C12" s="49"/>
    </row>
    <row r="13" spans="2:4" ht="24.95" customHeight="1" x14ac:dyDescent="0.15">
      <c r="B13" s="346" t="s">
        <v>8</v>
      </c>
      <c r="C13" s="49"/>
      <c r="D13" s="341" t="s">
        <v>9</v>
      </c>
    </row>
    <row r="14" spans="2:4" ht="24.95" customHeight="1" thickBot="1" x14ac:dyDescent="0.2">
      <c r="B14" s="347" t="s">
        <v>10</v>
      </c>
      <c r="C14" s="52"/>
    </row>
    <row r="15" spans="2:4" ht="38.25" customHeight="1" thickTop="1" x14ac:dyDescent="0.4">
      <c r="B15" s="348" t="s">
        <v>11</v>
      </c>
      <c r="C15" s="349"/>
    </row>
    <row r="16" spans="2:4" ht="24.95" customHeight="1" x14ac:dyDescent="0.15">
      <c r="B16" s="346" t="s">
        <v>12</v>
      </c>
      <c r="C16" s="49"/>
    </row>
    <row r="17" spans="2:3" ht="24.95" customHeight="1" x14ac:dyDescent="0.15">
      <c r="B17" s="346" t="s">
        <v>13</v>
      </c>
      <c r="C17" s="49"/>
    </row>
    <row r="18" spans="2:3" ht="24.95" customHeight="1" x14ac:dyDescent="0.15">
      <c r="B18" s="346" t="s">
        <v>135</v>
      </c>
      <c r="C18" s="49"/>
    </row>
    <row r="19" spans="2:3" ht="24.95" customHeight="1" x14ac:dyDescent="0.15">
      <c r="B19" s="346" t="s">
        <v>136</v>
      </c>
      <c r="C19" s="49"/>
    </row>
    <row r="20" spans="2:3" ht="24.75" customHeight="1" x14ac:dyDescent="0.15">
      <c r="B20" s="346" t="s">
        <v>137</v>
      </c>
      <c r="C20" s="49"/>
    </row>
    <row r="21" spans="2:3" ht="24.95" customHeight="1" x14ac:dyDescent="0.15">
      <c r="B21" s="346" t="s">
        <v>138</v>
      </c>
      <c r="C21" s="49"/>
    </row>
    <row r="22" spans="2:3" ht="24.95" customHeight="1" x14ac:dyDescent="0.15">
      <c r="B22" s="346" t="s">
        <v>139</v>
      </c>
      <c r="C22" s="49"/>
    </row>
    <row r="23" spans="2:3" ht="24.95" customHeight="1" x14ac:dyDescent="0.15">
      <c r="B23" s="346" t="s">
        <v>14</v>
      </c>
      <c r="C23" s="49"/>
    </row>
    <row r="24" spans="2:3" ht="24.95" customHeight="1" x14ac:dyDescent="0.15">
      <c r="B24" s="346" t="s">
        <v>15</v>
      </c>
      <c r="C24" s="53"/>
    </row>
    <row r="25" spans="2:3" ht="24.95" customHeight="1" x14ac:dyDescent="0.15">
      <c r="B25" s="346" t="s">
        <v>16</v>
      </c>
      <c r="C25" s="49"/>
    </row>
    <row r="26" spans="2:3" ht="24.95" customHeight="1" thickBot="1" x14ac:dyDescent="0.2">
      <c r="B26" s="350" t="s">
        <v>15</v>
      </c>
      <c r="C26" s="54"/>
    </row>
    <row r="27" spans="2:3" ht="24.95" customHeight="1" x14ac:dyDescent="0.15">
      <c r="C27" s="341"/>
    </row>
    <row r="28" spans="2:3" ht="24.95" customHeight="1" x14ac:dyDescent="0.15">
      <c r="C28" s="341"/>
    </row>
    <row r="29" spans="2:3" ht="24.95" customHeight="1" x14ac:dyDescent="0.15">
      <c r="C29" s="341"/>
    </row>
    <row r="30" spans="2:3" ht="24.95" customHeight="1" x14ac:dyDescent="0.15"/>
  </sheetData>
  <sheetProtection sheet="1" selectLockedCells="1"/>
  <mergeCells count="2">
    <mergeCell ref="B5:C5"/>
    <mergeCell ref="B15:C15"/>
  </mergeCells>
  <phoneticPr fontId="3"/>
  <dataValidations count="5">
    <dataValidation type="list" allowBlank="1" showInputMessage="1" showErrorMessage="1" sqref="C24 C26" xr:uid="{12BB571F-4267-4CA3-8725-077FE35645D9}">
      <formula1>"1,2,3,4,5,6,7,8,9,10,11,12,13,14,15,16"</formula1>
    </dataValidation>
    <dataValidation type="list" allowBlank="1" showInputMessage="1" showErrorMessage="1" sqref="C23 C25" xr:uid="{088580F9-B21B-4797-B5E2-A4D4DF9B44CD}">
      <formula1>"無,マイクロホン,ワイヤレスマイク,CDカセット,グランドピアノ,展示用パネル,ガス用調理台,ガス用炊飯器"</formula1>
    </dataValidation>
    <dataValidation type="list" allowBlank="1" showInputMessage="1" showErrorMessage="1" sqref="C17" xr:uid="{1F887AB4-BB76-4AF1-BC06-DF04F4E2A8ED}">
      <formula1>"午前 10：00,午前 10：30,午前 11：00,午前 11：30,午後 12：00,午後 1：30,午後 2：00,午後 2：30,午後 3：00,午後 3：30,午後 4：00,午後 4：30,午後 5：00,午後 5：30,午後 6：00,午後 6：30,午後 7：00,午後 7：30,午後 8：00,午後 8：30,午後 9：00,午後 9：30,午後 10：00"</formula1>
    </dataValidation>
    <dataValidation type="list" allowBlank="1" showInputMessage="1" showErrorMessage="1" sqref="C16" xr:uid="{017DD7C5-F99F-4FDA-A1A4-E22F9B9D893A}">
      <formula1>"午前 9：00,午前 10：00,午前 11：00,午後 1：00,午後 2：00,午後 3：00,午後 4：00,午後 5：00,午後 6：00,午後 7：00,午後 8：00"</formula1>
    </dataValidation>
    <dataValidation type="list" allowBlank="1" showInputMessage="1" showErrorMessage="1" sqref="C18:C22" xr:uid="{8CE30DAE-A639-41EC-BAFE-0730A19B1F9A}">
      <formula1>"大ホール,講義室(総合),講義室 1号室,講義室 2号室,講習室(料理),第1会議室,第2会議室"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3F3EE-5139-413B-929D-40DBB2545EB3}">
  <dimension ref="B1:BA42"/>
  <sheetViews>
    <sheetView zoomScale="70" zoomScaleNormal="70" workbookViewId="0">
      <selection activeCell="F10" sqref="F10:H10"/>
    </sheetView>
    <sheetView tabSelected="1" zoomScale="70" zoomScaleNormal="70" workbookViewId="1">
      <selection activeCell="F10" sqref="F10:H10"/>
    </sheetView>
  </sheetViews>
  <sheetFormatPr defaultColWidth="5.625" defaultRowHeight="18" customHeight="1" x14ac:dyDescent="0.15"/>
  <cols>
    <col min="1" max="1" width="2.375" style="11" customWidth="1"/>
    <col min="2" max="11" width="5.625" style="11"/>
    <col min="12" max="12" width="5.625" style="11" customWidth="1"/>
    <col min="13" max="17" width="5.625" style="11"/>
    <col min="18" max="19" width="2.375" style="11" customWidth="1"/>
    <col min="20" max="35" width="5.625" style="11"/>
    <col min="36" max="37" width="2.375" style="11" customWidth="1"/>
    <col min="38" max="53" width="5.625" style="11"/>
    <col min="54" max="54" width="2.375" style="11" customWidth="1"/>
    <col min="55" max="16384" width="5.625" style="11"/>
  </cols>
  <sheetData>
    <row r="1" spans="2:53" ht="18" customHeight="1" x14ac:dyDescent="0.15">
      <c r="B1" s="11" t="s">
        <v>17</v>
      </c>
      <c r="T1" s="11" t="s">
        <v>18</v>
      </c>
      <c r="AL1" s="11" t="s">
        <v>18</v>
      </c>
    </row>
    <row r="2" spans="2:53" ht="36" customHeight="1" thickBot="1" x14ac:dyDescent="0.2">
      <c r="B2" s="266" t="s">
        <v>19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T2" s="266" t="s">
        <v>20</v>
      </c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L2" s="266" t="s">
        <v>20</v>
      </c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</row>
    <row r="3" spans="2:53" ht="36" customHeight="1" thickTop="1" thickBot="1" x14ac:dyDescent="0.2">
      <c r="B3" s="263" t="s">
        <v>21</v>
      </c>
      <c r="C3" s="264"/>
      <c r="D3" s="265"/>
      <c r="F3" s="82" t="s">
        <v>22</v>
      </c>
      <c r="G3" s="83"/>
      <c r="I3" s="82" t="s">
        <v>23</v>
      </c>
      <c r="J3" s="83"/>
      <c r="L3" s="82" t="s">
        <v>24</v>
      </c>
      <c r="M3" s="83"/>
      <c r="O3" s="258"/>
      <c r="P3" s="259"/>
      <c r="Q3" s="260"/>
      <c r="T3" s="263" t="s">
        <v>21</v>
      </c>
      <c r="U3" s="264"/>
      <c r="V3" s="265"/>
      <c r="X3" s="82" t="s">
        <v>22</v>
      </c>
      <c r="Y3" s="83"/>
      <c r="AA3" s="82" t="s">
        <v>23</v>
      </c>
      <c r="AB3" s="83"/>
      <c r="AD3" s="82" t="s">
        <v>24</v>
      </c>
      <c r="AE3" s="83"/>
      <c r="AG3" s="258"/>
      <c r="AH3" s="259"/>
      <c r="AI3" s="260"/>
      <c r="AL3" s="263" t="s">
        <v>21</v>
      </c>
      <c r="AM3" s="264"/>
      <c r="AN3" s="265"/>
      <c r="AP3" s="82" t="s">
        <v>22</v>
      </c>
      <c r="AQ3" s="83"/>
      <c r="AS3" s="82" t="s">
        <v>23</v>
      </c>
      <c r="AT3" s="83"/>
      <c r="AV3" s="82" t="s">
        <v>24</v>
      </c>
      <c r="AW3" s="83"/>
      <c r="AY3" s="258"/>
      <c r="AZ3" s="259"/>
      <c r="BA3" s="260"/>
    </row>
    <row r="4" spans="2:53" ht="27" customHeight="1" thickTop="1" thickBot="1" x14ac:dyDescent="0.2">
      <c r="M4" s="261" t="s">
        <v>25</v>
      </c>
      <c r="N4" s="261"/>
      <c r="O4" s="261"/>
      <c r="P4" s="261"/>
      <c r="Q4" s="261"/>
      <c r="AE4" s="262" t="s">
        <v>25</v>
      </c>
      <c r="AF4" s="262"/>
      <c r="AG4" s="262"/>
      <c r="AH4" s="262"/>
      <c r="AI4" s="262"/>
      <c r="AW4" s="261" t="s">
        <v>25</v>
      </c>
      <c r="AX4" s="261"/>
      <c r="AY4" s="261"/>
      <c r="AZ4" s="261"/>
      <c r="BA4" s="261"/>
    </row>
    <row r="5" spans="2:53" ht="27" customHeight="1" x14ac:dyDescent="0.15">
      <c r="B5" s="244" t="s">
        <v>26</v>
      </c>
      <c r="C5" s="245"/>
      <c r="D5" s="246"/>
      <c r="E5" s="249" t="str">
        <f>IF(記入シート!$C$12="","",記入シート!$C$12)</f>
        <v/>
      </c>
      <c r="F5" s="250"/>
      <c r="G5" s="250"/>
      <c r="H5" s="250"/>
      <c r="I5" s="250"/>
      <c r="J5" s="250"/>
      <c r="K5" s="250"/>
      <c r="L5" s="250"/>
      <c r="M5" s="250"/>
      <c r="N5" s="251"/>
      <c r="O5" s="241" t="s">
        <v>27</v>
      </c>
      <c r="P5" s="242"/>
      <c r="Q5" s="243"/>
      <c r="T5" s="244" t="s">
        <v>26</v>
      </c>
      <c r="U5" s="245"/>
      <c r="V5" s="246"/>
      <c r="W5" s="249" t="str">
        <f>IF(記入シート!$C$12="","",記入シート!$C$12)</f>
        <v/>
      </c>
      <c r="X5" s="250"/>
      <c r="Y5" s="250"/>
      <c r="Z5" s="250"/>
      <c r="AA5" s="250"/>
      <c r="AB5" s="250"/>
      <c r="AC5" s="250"/>
      <c r="AD5" s="250"/>
      <c r="AE5" s="250"/>
      <c r="AF5" s="251"/>
      <c r="AG5" s="241" t="s">
        <v>27</v>
      </c>
      <c r="AH5" s="242"/>
      <c r="AI5" s="243"/>
      <c r="AL5" s="244" t="s">
        <v>26</v>
      </c>
      <c r="AM5" s="245"/>
      <c r="AN5" s="246"/>
      <c r="AO5" s="249" t="str">
        <f>IF(記入シート!$C$12="","",記入シート!$C$12)</f>
        <v/>
      </c>
      <c r="AP5" s="250"/>
      <c r="AQ5" s="250"/>
      <c r="AR5" s="250"/>
      <c r="AS5" s="250"/>
      <c r="AT5" s="250"/>
      <c r="AU5" s="250"/>
      <c r="AV5" s="250"/>
      <c r="AW5" s="250"/>
      <c r="AX5" s="251"/>
      <c r="AY5" s="241" t="s">
        <v>27</v>
      </c>
      <c r="AZ5" s="242"/>
      <c r="BA5" s="243"/>
    </row>
    <row r="6" spans="2:53" ht="27" customHeight="1" x14ac:dyDescent="0.15">
      <c r="B6" s="247"/>
      <c r="C6" s="118"/>
      <c r="D6" s="248"/>
      <c r="E6" s="252"/>
      <c r="F6" s="253"/>
      <c r="G6" s="253"/>
      <c r="H6" s="253"/>
      <c r="I6" s="253"/>
      <c r="J6" s="253"/>
      <c r="K6" s="253"/>
      <c r="L6" s="253"/>
      <c r="M6" s="253"/>
      <c r="N6" s="254"/>
      <c r="O6" s="255">
        <f>記入シート!C13</f>
        <v>0</v>
      </c>
      <c r="P6" s="256"/>
      <c r="Q6" s="257"/>
      <c r="T6" s="247"/>
      <c r="U6" s="118"/>
      <c r="V6" s="248"/>
      <c r="W6" s="252"/>
      <c r="X6" s="253"/>
      <c r="Y6" s="253"/>
      <c r="Z6" s="253"/>
      <c r="AA6" s="253"/>
      <c r="AB6" s="253"/>
      <c r="AC6" s="253"/>
      <c r="AD6" s="253"/>
      <c r="AE6" s="253"/>
      <c r="AF6" s="254"/>
      <c r="AG6" s="255">
        <f>記入シート!U13</f>
        <v>0</v>
      </c>
      <c r="AH6" s="256"/>
      <c r="AI6" s="257"/>
      <c r="AL6" s="247"/>
      <c r="AM6" s="118"/>
      <c r="AN6" s="248"/>
      <c r="AO6" s="252"/>
      <c r="AP6" s="253"/>
      <c r="AQ6" s="253"/>
      <c r="AR6" s="253"/>
      <c r="AS6" s="253"/>
      <c r="AT6" s="253"/>
      <c r="AU6" s="253"/>
      <c r="AV6" s="253"/>
      <c r="AW6" s="253"/>
      <c r="AX6" s="254"/>
      <c r="AY6" s="255">
        <f>記入シート!AM13</f>
        <v>0</v>
      </c>
      <c r="AZ6" s="256"/>
      <c r="BA6" s="257"/>
    </row>
    <row r="7" spans="2:53" ht="27" customHeight="1" x14ac:dyDescent="0.15">
      <c r="B7" s="227" t="s">
        <v>28</v>
      </c>
      <c r="C7" s="77"/>
      <c r="D7" s="77"/>
      <c r="E7" s="230" t="str">
        <f>IF(記入シート!$C$14="","",記入シート!$C$14)</f>
        <v/>
      </c>
      <c r="F7" s="231"/>
      <c r="G7" s="231"/>
      <c r="H7" s="231"/>
      <c r="I7" s="231"/>
      <c r="J7" s="231"/>
      <c r="K7" s="12" t="s">
        <v>29</v>
      </c>
      <c r="L7" s="234" t="str">
        <f>IF(記入シート!$C$16="","",記入シート!$C$16)</f>
        <v/>
      </c>
      <c r="M7" s="234"/>
      <c r="N7" s="234"/>
      <c r="O7" s="234"/>
      <c r="P7" s="235" t="s">
        <v>30</v>
      </c>
      <c r="Q7" s="236"/>
      <c r="T7" s="227" t="s">
        <v>28</v>
      </c>
      <c r="U7" s="77"/>
      <c r="V7" s="78"/>
      <c r="W7" s="230" t="str">
        <f>IF(記入シート!$C$14="","",記入シート!$C$14)</f>
        <v/>
      </c>
      <c r="X7" s="231"/>
      <c r="Y7" s="231"/>
      <c r="Z7" s="231"/>
      <c r="AA7" s="231"/>
      <c r="AB7" s="231"/>
      <c r="AC7" s="12" t="s">
        <v>29</v>
      </c>
      <c r="AD7" s="234" t="str">
        <f>IF(記入シート!$C$16="","",記入シート!$C$16)</f>
        <v/>
      </c>
      <c r="AE7" s="234"/>
      <c r="AF7" s="234"/>
      <c r="AG7" s="234"/>
      <c r="AH7" s="235" t="s">
        <v>30</v>
      </c>
      <c r="AI7" s="236"/>
      <c r="AL7" s="227" t="s">
        <v>28</v>
      </c>
      <c r="AM7" s="77"/>
      <c r="AN7" s="77"/>
      <c r="AO7" s="230" t="str">
        <f>IF(記入シート!$C$14="","",記入シート!$C$14)</f>
        <v/>
      </c>
      <c r="AP7" s="231"/>
      <c r="AQ7" s="231"/>
      <c r="AR7" s="231"/>
      <c r="AS7" s="231"/>
      <c r="AT7" s="231"/>
      <c r="AU7" s="12" t="s">
        <v>29</v>
      </c>
      <c r="AV7" s="234" t="str">
        <f>IF(記入シート!$C$16="","",記入シート!$C$16)</f>
        <v/>
      </c>
      <c r="AW7" s="234"/>
      <c r="AX7" s="234"/>
      <c r="AY7" s="234"/>
      <c r="AZ7" s="235" t="s">
        <v>30</v>
      </c>
      <c r="BA7" s="236"/>
    </row>
    <row r="8" spans="2:53" ht="27" customHeight="1" thickBot="1" x14ac:dyDescent="0.2">
      <c r="B8" s="228"/>
      <c r="C8" s="229"/>
      <c r="D8" s="229"/>
      <c r="E8" s="232"/>
      <c r="F8" s="233"/>
      <c r="G8" s="233"/>
      <c r="H8" s="233"/>
      <c r="I8" s="233"/>
      <c r="J8" s="233"/>
      <c r="K8" s="13" t="s">
        <v>31</v>
      </c>
      <c r="L8" s="237" t="str">
        <f>IF(記入シート!$C$17="","",記入シート!$C$17)</f>
        <v/>
      </c>
      <c r="M8" s="237"/>
      <c r="N8" s="237"/>
      <c r="O8" s="237"/>
      <c r="P8" s="238" t="s">
        <v>32</v>
      </c>
      <c r="Q8" s="239"/>
      <c r="T8" s="228"/>
      <c r="U8" s="229"/>
      <c r="V8" s="240"/>
      <c r="W8" s="232"/>
      <c r="X8" s="233"/>
      <c r="Y8" s="233"/>
      <c r="Z8" s="233"/>
      <c r="AA8" s="233"/>
      <c r="AB8" s="233"/>
      <c r="AC8" s="13" t="s">
        <v>31</v>
      </c>
      <c r="AD8" s="237" t="str">
        <f>IF(記入シート!$C$17="","",記入シート!$C$17)</f>
        <v/>
      </c>
      <c r="AE8" s="237"/>
      <c r="AF8" s="237"/>
      <c r="AG8" s="237"/>
      <c r="AH8" s="238" t="s">
        <v>32</v>
      </c>
      <c r="AI8" s="239"/>
      <c r="AL8" s="228"/>
      <c r="AM8" s="229"/>
      <c r="AN8" s="229"/>
      <c r="AO8" s="232"/>
      <c r="AP8" s="233"/>
      <c r="AQ8" s="233"/>
      <c r="AR8" s="233"/>
      <c r="AS8" s="233"/>
      <c r="AT8" s="233"/>
      <c r="AU8" s="13" t="s">
        <v>31</v>
      </c>
      <c r="AV8" s="237" t="str">
        <f>IF(記入シート!$C$17="","",記入シート!$C$17)</f>
        <v/>
      </c>
      <c r="AW8" s="237"/>
      <c r="AX8" s="237"/>
      <c r="AY8" s="237"/>
      <c r="AZ8" s="238" t="s">
        <v>32</v>
      </c>
      <c r="BA8" s="239"/>
    </row>
    <row r="9" spans="2:53" ht="24" customHeight="1" thickBot="1" x14ac:dyDescent="0.2">
      <c r="B9" s="224" t="s">
        <v>33</v>
      </c>
      <c r="C9" s="225"/>
      <c r="D9" s="225"/>
      <c r="E9" s="225"/>
      <c r="F9" s="225" t="s">
        <v>34</v>
      </c>
      <c r="G9" s="225"/>
      <c r="H9" s="226"/>
      <c r="I9" s="223" t="s">
        <v>35</v>
      </c>
      <c r="J9" s="225"/>
      <c r="K9" s="225"/>
      <c r="L9" s="225"/>
      <c r="M9" s="225" t="s">
        <v>36</v>
      </c>
      <c r="N9" s="225"/>
      <c r="O9" s="225" t="s">
        <v>34</v>
      </c>
      <c r="P9" s="225"/>
      <c r="Q9" s="226"/>
      <c r="T9" s="222" t="s">
        <v>33</v>
      </c>
      <c r="U9" s="220"/>
      <c r="V9" s="220"/>
      <c r="W9" s="223"/>
      <c r="X9" s="219" t="s">
        <v>34</v>
      </c>
      <c r="Y9" s="220"/>
      <c r="Z9" s="221"/>
      <c r="AA9" s="222" t="s">
        <v>35</v>
      </c>
      <c r="AB9" s="220"/>
      <c r="AC9" s="220"/>
      <c r="AD9" s="223"/>
      <c r="AE9" s="219" t="s">
        <v>36</v>
      </c>
      <c r="AF9" s="223"/>
      <c r="AG9" s="219" t="s">
        <v>34</v>
      </c>
      <c r="AH9" s="220"/>
      <c r="AI9" s="221"/>
      <c r="AL9" s="224" t="s">
        <v>33</v>
      </c>
      <c r="AM9" s="225"/>
      <c r="AN9" s="225"/>
      <c r="AO9" s="225"/>
      <c r="AP9" s="225" t="s">
        <v>34</v>
      </c>
      <c r="AQ9" s="225"/>
      <c r="AR9" s="226"/>
      <c r="AS9" s="223" t="s">
        <v>35</v>
      </c>
      <c r="AT9" s="225"/>
      <c r="AU9" s="225"/>
      <c r="AV9" s="225"/>
      <c r="AW9" s="225" t="s">
        <v>36</v>
      </c>
      <c r="AX9" s="225"/>
      <c r="AY9" s="225" t="s">
        <v>34</v>
      </c>
      <c r="AZ9" s="225"/>
      <c r="BA9" s="226"/>
    </row>
    <row r="10" spans="2:53" ht="24" customHeight="1" x14ac:dyDescent="0.15">
      <c r="B10" s="212" t="s">
        <v>37</v>
      </c>
      <c r="C10" s="203" t="str">
        <f>IF(COUNTIF(記入シート!$C$18:$C$22,"大ホール"),"■大ホール","□大ホール")</f>
        <v>□大ホール</v>
      </c>
      <c r="D10" s="203"/>
      <c r="E10" s="203"/>
      <c r="F10" s="214"/>
      <c r="G10" s="214"/>
      <c r="H10" s="215"/>
      <c r="I10" s="206" t="str">
        <f>IF(OR(記入シート!$C$23="マイクロホン",記入シート!$C$25="マイクロホン"),"■マイクロホン","□マイクロホン")</f>
        <v>□マイクロホン</v>
      </c>
      <c r="J10" s="207"/>
      <c r="K10" s="207"/>
      <c r="L10" s="207"/>
      <c r="M10" s="208" t="str">
        <f>IF(記入シート!$C$23="マイクロホン",記入シート!$C$24,IF(記入シート!$C$25="マイクロホン",記入シート!$C$26,""))</f>
        <v/>
      </c>
      <c r="N10" s="208"/>
      <c r="O10" s="214"/>
      <c r="P10" s="214"/>
      <c r="Q10" s="215"/>
      <c r="T10" s="216" t="s">
        <v>37</v>
      </c>
      <c r="U10" s="203" t="str">
        <f>IF(COUNTIF(記入シート!$C$18:$C$22,"大ホール"),"■大ホール","□大ホール")</f>
        <v>□大ホール</v>
      </c>
      <c r="V10" s="203"/>
      <c r="W10" s="203"/>
      <c r="X10" s="204" t="str">
        <f>IF(F10="","",F10)</f>
        <v/>
      </c>
      <c r="Y10" s="204"/>
      <c r="Z10" s="205"/>
      <c r="AA10" s="206" t="str">
        <f>IF(OR(記入シート!$C$23="マイクロホン",記入シート!$C$25="マイクロホン"),"■マイクロホン","□マイクロホン")</f>
        <v>□マイクロホン</v>
      </c>
      <c r="AB10" s="207"/>
      <c r="AC10" s="207"/>
      <c r="AD10" s="207"/>
      <c r="AE10" s="208" t="str">
        <f>IF(記入シート!$C$23="マイクロホン",記入シート!$C$24,IF(記入シート!$C$25="マイクロホン",記入シート!$C$26,""))</f>
        <v/>
      </c>
      <c r="AF10" s="208"/>
      <c r="AG10" s="209" t="str">
        <f>IF(O10="","",O10)</f>
        <v/>
      </c>
      <c r="AH10" s="210"/>
      <c r="AI10" s="211"/>
      <c r="AL10" s="212" t="s">
        <v>37</v>
      </c>
      <c r="AM10" s="203" t="str">
        <f>IF(COUNTIF(記入シート!$C$18:$C$22,"大ホール"),"■大ホール","□大ホール")</f>
        <v>□大ホール</v>
      </c>
      <c r="AN10" s="203"/>
      <c r="AO10" s="203"/>
      <c r="AP10" s="204" t="str">
        <f>IF(F10="","",F10)</f>
        <v/>
      </c>
      <c r="AQ10" s="204"/>
      <c r="AR10" s="205"/>
      <c r="AS10" s="206" t="str">
        <f>IF(OR(記入シート!$C$23="マイクロホン",記入シート!$C$25="マイクロホン"),"■マイクロホン","□マイクロホン")</f>
        <v>□マイクロホン</v>
      </c>
      <c r="AT10" s="207"/>
      <c r="AU10" s="207"/>
      <c r="AV10" s="207"/>
      <c r="AW10" s="208" t="str">
        <f>IF(記入シート!$C$23="マイクロホン",記入シート!$C$24,IF(記入シート!$C$25="マイクロホン",記入シート!$C$26,""))</f>
        <v/>
      </c>
      <c r="AX10" s="208"/>
      <c r="AY10" s="209" t="str">
        <f>IF(O10="","",O10)</f>
        <v/>
      </c>
      <c r="AZ10" s="210"/>
      <c r="BA10" s="211"/>
    </row>
    <row r="11" spans="2:53" ht="24" customHeight="1" x14ac:dyDescent="0.15">
      <c r="B11" s="213"/>
      <c r="C11" s="174" t="str">
        <f>IF(COUNTIF(記入シート!$C$18:$C$22,"講義室(総合)"),"■講義室(総合)","□講義室(総合)")</f>
        <v>□講義室(総合)</v>
      </c>
      <c r="D11" s="175"/>
      <c r="E11" s="176"/>
      <c r="F11" s="177"/>
      <c r="G11" s="177"/>
      <c r="H11" s="178"/>
      <c r="I11" s="179" t="str">
        <f>IF(OR(記入シート!$C$23="ワイヤレスマイク",記入シート!$C$25="ワイヤレスマイク"),"■ワイヤレスマイク","□ワイヤレスマイク")</f>
        <v>□ワイヤレスマイク</v>
      </c>
      <c r="J11" s="175"/>
      <c r="K11" s="175"/>
      <c r="L11" s="176"/>
      <c r="M11" s="201" t="str">
        <f>IF(記入シート!$C$23="ワイヤレスマイク",記入シート!$C$24,IF(記入シート!$C$25="ワイヤレスマイク",記入シート!$C$26,""))</f>
        <v/>
      </c>
      <c r="N11" s="202"/>
      <c r="O11" s="177"/>
      <c r="P11" s="177"/>
      <c r="Q11" s="178"/>
      <c r="T11" s="217"/>
      <c r="U11" s="174" t="str">
        <f>IF(COUNTIF(記入シート!$C$18:$C$22,"講義室(総合)"),"■講義室(総合)","□講義室(総合)")</f>
        <v>□講義室(総合)</v>
      </c>
      <c r="V11" s="175"/>
      <c r="W11" s="176"/>
      <c r="X11" s="184" t="str">
        <f t="shared" ref="X11:X20" si="0">IF(F11="","",F11)</f>
        <v/>
      </c>
      <c r="Y11" s="185"/>
      <c r="Z11" s="186"/>
      <c r="AA11" s="179" t="str">
        <f>IF(OR(記入シート!$C$23="ワイヤレスマイク",記入シート!$C$25="ワイヤレスマイク"),"■ワイヤレスマイク","□ワイヤレスマイク")</f>
        <v>□ワイヤレスマイク</v>
      </c>
      <c r="AB11" s="175"/>
      <c r="AC11" s="175"/>
      <c r="AD11" s="176"/>
      <c r="AE11" s="201" t="str">
        <f>IF(記入シート!$C$23="ワイヤレスマイク",記入シート!$C$24,IF(記入シート!$C$25="ワイヤレスマイク",記入シート!$C$26,""))</f>
        <v/>
      </c>
      <c r="AF11" s="202"/>
      <c r="AG11" s="184" t="str">
        <f t="shared" ref="AG11:AG20" si="1">IF(O11="","",O11)</f>
        <v/>
      </c>
      <c r="AH11" s="185"/>
      <c r="AI11" s="186"/>
      <c r="AL11" s="213"/>
      <c r="AM11" s="174" t="str">
        <f>IF(COUNTIF(記入シート!$C$18:$C$22,"講義室(総合)"),"■講義室(総合)","□講義室(総合)")</f>
        <v>□講義室(総合)</v>
      </c>
      <c r="AN11" s="175"/>
      <c r="AO11" s="176"/>
      <c r="AP11" s="184" t="str">
        <f t="shared" ref="AP11:AP20" si="2">IF(F11="","",F11)</f>
        <v/>
      </c>
      <c r="AQ11" s="185"/>
      <c r="AR11" s="186"/>
      <c r="AS11" s="179" t="str">
        <f>IF(OR(記入シート!$C$23="ワイヤレスマイク",記入シート!$C$25="ワイヤレスマイク"),"■ワイヤレスマイク","□ワイヤレスマイク")</f>
        <v>□ワイヤレスマイク</v>
      </c>
      <c r="AT11" s="175"/>
      <c r="AU11" s="175"/>
      <c r="AV11" s="176"/>
      <c r="AW11" s="201" t="str">
        <f>IF(記入シート!$C$23="ワイヤレスマイク",記入シート!$C$24,IF(記入シート!$C$25="ワイヤレスマイク",記入シート!$C$26,""))</f>
        <v/>
      </c>
      <c r="AX11" s="202"/>
      <c r="AY11" s="184" t="str">
        <f t="shared" ref="AY11:AY20" si="3">IF(O11="","",O11)</f>
        <v/>
      </c>
      <c r="AZ11" s="185"/>
      <c r="BA11" s="186"/>
    </row>
    <row r="12" spans="2:53" ht="24" customHeight="1" x14ac:dyDescent="0.15">
      <c r="B12" s="213"/>
      <c r="C12" s="174" t="str">
        <f>IF(COUNTIF(記入シート!$C$18:$C$22,"講義室 1号室"),"　■1号室","　□1号室")</f>
        <v>　□1号室</v>
      </c>
      <c r="D12" s="175"/>
      <c r="E12" s="176"/>
      <c r="F12" s="177"/>
      <c r="G12" s="177"/>
      <c r="H12" s="178"/>
      <c r="I12" s="198" t="str">
        <f>IF(OR(記入シート!$C$23="レコードプレーヤー",記入シート!$C$25="レコードプレーヤー"),"■レコードプレーヤー","□レコードプレーヤー")</f>
        <v>□レコードプレーヤー</v>
      </c>
      <c r="J12" s="196"/>
      <c r="K12" s="196"/>
      <c r="L12" s="197"/>
      <c r="M12" s="180" t="str">
        <f>IF(記入シート!$C$23="レコードプレーヤー",記入シート!$C$24,IF(記入シート!$C$25="レコードプレーヤー",記入シート!$C$26,""))</f>
        <v/>
      </c>
      <c r="N12" s="181"/>
      <c r="O12" s="188"/>
      <c r="P12" s="188"/>
      <c r="Q12" s="189"/>
      <c r="T12" s="217"/>
      <c r="U12" s="174" t="str">
        <f>IF(COUNTIF(記入シート!$C$18:$C$22,"講義室 1号室"),"　■1号室","　□1号室")</f>
        <v>　□1号室</v>
      </c>
      <c r="V12" s="175"/>
      <c r="W12" s="176"/>
      <c r="X12" s="184" t="str">
        <f t="shared" si="0"/>
        <v/>
      </c>
      <c r="Y12" s="185"/>
      <c r="Z12" s="186"/>
      <c r="AA12" s="198" t="str">
        <f>IF(OR(記入シート!$C$23="レコードプレーヤー",記入シート!$C$25="レコードプレーヤー"),"■レコードプレーヤー","□レコードプレーヤー")</f>
        <v>□レコードプレーヤー</v>
      </c>
      <c r="AB12" s="196"/>
      <c r="AC12" s="196"/>
      <c r="AD12" s="197"/>
      <c r="AE12" s="180" t="str">
        <f>IF(記入シート!$C$23="レコードプレーヤー",記入シート!$C$24,IF(記入シート!$C$25="レコードプレーヤー",記入シート!$C$26,""))</f>
        <v/>
      </c>
      <c r="AF12" s="181"/>
      <c r="AG12" s="184" t="str">
        <f t="shared" si="1"/>
        <v/>
      </c>
      <c r="AH12" s="185"/>
      <c r="AI12" s="186"/>
      <c r="AL12" s="213"/>
      <c r="AM12" s="174" t="str">
        <f>IF(COUNTIF(記入シート!$C$18:$C$22,"講義室 1号室"),"　■1号室","　□1号室")</f>
        <v>　□1号室</v>
      </c>
      <c r="AN12" s="175"/>
      <c r="AO12" s="176"/>
      <c r="AP12" s="184" t="str">
        <f t="shared" si="2"/>
        <v/>
      </c>
      <c r="AQ12" s="185"/>
      <c r="AR12" s="186"/>
      <c r="AS12" s="198" t="str">
        <f>IF(OR(記入シート!$C$23="レコードプレーヤー",記入シート!$C$25="レコードプレーヤー"),"■レコードプレーヤー","□レコードプレーヤー")</f>
        <v>□レコードプレーヤー</v>
      </c>
      <c r="AT12" s="196"/>
      <c r="AU12" s="196"/>
      <c r="AV12" s="197"/>
      <c r="AW12" s="180" t="str">
        <f>IF(記入シート!$C$23="レコードプレーヤー",記入シート!$C$24,IF(記入シート!$C$25="レコードプレーヤー",記入シート!$C$26,""))</f>
        <v/>
      </c>
      <c r="AX12" s="181"/>
      <c r="AY12" s="184" t="str">
        <f t="shared" si="3"/>
        <v/>
      </c>
      <c r="AZ12" s="185"/>
      <c r="BA12" s="186"/>
    </row>
    <row r="13" spans="2:53" ht="24" customHeight="1" x14ac:dyDescent="0.15">
      <c r="B13" s="213"/>
      <c r="C13" s="174" t="str">
        <f>IF(COUNTIF(記入シート!$C$18:$C$22,"講義室 2号室"),"　■2号室","　□2号室")</f>
        <v>　□2号室</v>
      </c>
      <c r="D13" s="175"/>
      <c r="E13" s="176"/>
      <c r="F13" s="177"/>
      <c r="G13" s="177"/>
      <c r="H13" s="178"/>
      <c r="I13" s="198" t="str">
        <f>IF(OR(記入シート!$C$23="カセットデッキ",記入シート!$C$25="カセットデッキ"),"■カセットデッキ","□カセットデッキ")</f>
        <v>□カセットデッキ</v>
      </c>
      <c r="J13" s="196"/>
      <c r="K13" s="196"/>
      <c r="L13" s="197"/>
      <c r="M13" s="180" t="str">
        <f>IF(記入シート!$C$23="カセットデッキ",記入シート!$C$24,IF(記入シート!$C$25="カセットデッキ",記入シート!$C$26,""))</f>
        <v/>
      </c>
      <c r="N13" s="181"/>
      <c r="O13" s="188"/>
      <c r="P13" s="188"/>
      <c r="Q13" s="189"/>
      <c r="T13" s="217"/>
      <c r="U13" s="174" t="str">
        <f>IF(COUNTIF(記入シート!$C$18:$C$22,"講義室 2号室"),"　■2号室","　□2号室")</f>
        <v>　□2号室</v>
      </c>
      <c r="V13" s="175"/>
      <c r="W13" s="176"/>
      <c r="X13" s="184" t="str">
        <f t="shared" si="0"/>
        <v/>
      </c>
      <c r="Y13" s="185"/>
      <c r="Z13" s="186"/>
      <c r="AA13" s="198" t="str">
        <f>IF(OR(記入シート!$C$23="カセットデッキ",記入シート!$C$25="カセットデッキ"),"■カセットデッキ","□カセットデッキ")</f>
        <v>□カセットデッキ</v>
      </c>
      <c r="AB13" s="196"/>
      <c r="AC13" s="196"/>
      <c r="AD13" s="197"/>
      <c r="AE13" s="180" t="str">
        <f>IF(記入シート!$C$23="カセットデッキ",記入シート!$C$24,IF(記入シート!$C$25="カセットデッキ",記入シート!$C$26,""))</f>
        <v/>
      </c>
      <c r="AF13" s="181"/>
      <c r="AG13" s="184" t="str">
        <f t="shared" si="1"/>
        <v/>
      </c>
      <c r="AH13" s="185"/>
      <c r="AI13" s="186"/>
      <c r="AL13" s="213"/>
      <c r="AM13" s="174" t="str">
        <f>IF(COUNTIF(記入シート!$C$18:$C$22,"講義室 2号室"),"　■2号室","　□2号室")</f>
        <v>　□2号室</v>
      </c>
      <c r="AN13" s="175"/>
      <c r="AO13" s="176"/>
      <c r="AP13" s="184" t="str">
        <f t="shared" si="2"/>
        <v/>
      </c>
      <c r="AQ13" s="185"/>
      <c r="AR13" s="186"/>
      <c r="AS13" s="198" t="str">
        <f>IF(OR(記入シート!$C$23="カセットデッキ",記入シート!$C$25="カセットデッキ"),"■カセットデッキ","□カセットデッキ")</f>
        <v>□カセットデッキ</v>
      </c>
      <c r="AT13" s="196"/>
      <c r="AU13" s="196"/>
      <c r="AV13" s="197"/>
      <c r="AW13" s="180" t="str">
        <f>IF(記入シート!$C$23="カセットデッキ",記入シート!$C$24,IF(記入シート!$C$25="カセットデッキ",記入シート!$C$26,""))</f>
        <v/>
      </c>
      <c r="AX13" s="181"/>
      <c r="AY13" s="184" t="str">
        <f t="shared" si="3"/>
        <v/>
      </c>
      <c r="AZ13" s="185"/>
      <c r="BA13" s="186"/>
    </row>
    <row r="14" spans="2:53" ht="24" customHeight="1" x14ac:dyDescent="0.15">
      <c r="B14" s="213"/>
      <c r="C14" s="174" t="str">
        <f>IF(COUNTIF(記入シート!$C$18:$C$22,"講習室(料理)"),"■講習室(料理)","□講習室(料理)")</f>
        <v>□講習室(料理)</v>
      </c>
      <c r="D14" s="175"/>
      <c r="E14" s="176"/>
      <c r="F14" s="177"/>
      <c r="G14" s="177"/>
      <c r="H14" s="178"/>
      <c r="I14" s="179" t="str">
        <f>IF(OR(記入シート!$C$23="CDカセット",記入シート!$C$25="CDカセット"),"■CDカセット","□CDカセット")</f>
        <v>□CDカセット</v>
      </c>
      <c r="J14" s="175"/>
      <c r="K14" s="175"/>
      <c r="L14" s="176"/>
      <c r="M14" s="180" t="str">
        <f>IF(記入シート!$C$23="CDカセット",記入シート!$C$24,IF(記入シート!$C$25="CDカセット",記入シート!$C$26,""))</f>
        <v/>
      </c>
      <c r="N14" s="181"/>
      <c r="O14" s="177"/>
      <c r="P14" s="177"/>
      <c r="Q14" s="178"/>
      <c r="T14" s="217"/>
      <c r="U14" s="174" t="str">
        <f>IF(COUNTIF(記入シート!$C$18:$C$22,"講習室(料理)"),"■講習室(料理)","□講習室(料理)")</f>
        <v>□講習室(料理)</v>
      </c>
      <c r="V14" s="175"/>
      <c r="W14" s="176"/>
      <c r="X14" s="184" t="str">
        <f t="shared" si="0"/>
        <v/>
      </c>
      <c r="Y14" s="185"/>
      <c r="Z14" s="186"/>
      <c r="AA14" s="179" t="str">
        <f>IF(OR(記入シート!$C$23="CDカセット",記入シート!$C$25="CDカセット"),"■CDカセット","□CDカセット")</f>
        <v>□CDカセット</v>
      </c>
      <c r="AB14" s="175"/>
      <c r="AC14" s="175"/>
      <c r="AD14" s="176"/>
      <c r="AE14" s="180" t="str">
        <f>IF(記入シート!$C$23="CDカセット",記入シート!$C$24,IF(記入シート!$C$25="CDカセット",記入シート!$C$26,""))</f>
        <v/>
      </c>
      <c r="AF14" s="181"/>
      <c r="AG14" s="184" t="str">
        <f t="shared" si="1"/>
        <v/>
      </c>
      <c r="AH14" s="185"/>
      <c r="AI14" s="186"/>
      <c r="AL14" s="213"/>
      <c r="AM14" s="174" t="str">
        <f>IF(COUNTIF(記入シート!$C$18:$C$22,"講習室(料理)"),"■講習室(料理)","□講習室(料理)")</f>
        <v>□講習室(料理)</v>
      </c>
      <c r="AN14" s="175"/>
      <c r="AO14" s="176"/>
      <c r="AP14" s="184" t="str">
        <f t="shared" si="2"/>
        <v/>
      </c>
      <c r="AQ14" s="185"/>
      <c r="AR14" s="186"/>
      <c r="AS14" s="179" t="str">
        <f>IF(OR(記入シート!$C$23="CDカセット",記入シート!$C$25="CDカセット"),"■CDカセット","□CDカセット")</f>
        <v>□CDカセット</v>
      </c>
      <c r="AT14" s="175"/>
      <c r="AU14" s="175"/>
      <c r="AV14" s="176"/>
      <c r="AW14" s="180" t="str">
        <f>IF(記入シート!$C$23="CDカセット",記入シート!$C$24,IF(記入シート!$C$25="CDカセット",記入シート!$C$26,""))</f>
        <v/>
      </c>
      <c r="AX14" s="181"/>
      <c r="AY14" s="184" t="str">
        <f t="shared" si="3"/>
        <v/>
      </c>
      <c r="AZ14" s="185"/>
      <c r="BA14" s="186"/>
    </row>
    <row r="15" spans="2:53" ht="24" customHeight="1" x14ac:dyDescent="0.15">
      <c r="B15" s="213"/>
      <c r="C15" s="195" t="str">
        <f>IF(COUNTIF(記入シート!$C$18:$C$22,"談話室"),"■談話室","□談話室")</f>
        <v>□談話室</v>
      </c>
      <c r="D15" s="196"/>
      <c r="E15" s="197"/>
      <c r="F15" s="177"/>
      <c r="G15" s="177"/>
      <c r="H15" s="178"/>
      <c r="I15" s="198" t="str">
        <f>IF(OR(記入シート!$C$23="16mm映写機",記入シート!$C$25="16mm映写機"),"■16mm映写機","□16mm映写機")</f>
        <v>□16mm映写機</v>
      </c>
      <c r="J15" s="196"/>
      <c r="K15" s="196"/>
      <c r="L15" s="197"/>
      <c r="M15" s="199" t="str">
        <f>IF(記入シート!$C$23="16mm映写機",記入シート!$C$24,IF(記入シート!$C$25="16mm映写機",記入シート!$C$26,""))</f>
        <v/>
      </c>
      <c r="N15" s="200"/>
      <c r="O15" s="188"/>
      <c r="P15" s="188"/>
      <c r="Q15" s="189"/>
      <c r="T15" s="218"/>
      <c r="U15" s="195" t="str">
        <f>IF(COUNTIF(記入シート!$C$18:$C$22,"談話室"),"■談話室","□談話室")</f>
        <v>□談話室</v>
      </c>
      <c r="V15" s="196"/>
      <c r="W15" s="197"/>
      <c r="X15" s="184" t="str">
        <f t="shared" si="0"/>
        <v/>
      </c>
      <c r="Y15" s="185"/>
      <c r="Z15" s="186"/>
      <c r="AA15" s="198" t="str">
        <f>IF(OR(記入シート!$C$23="16mm映写機",記入シート!$C$25="16mm映写機"),"■16mm映写機","□16mm映写機")</f>
        <v>□16mm映写機</v>
      </c>
      <c r="AB15" s="196"/>
      <c r="AC15" s="196"/>
      <c r="AD15" s="197"/>
      <c r="AE15" s="199" t="str">
        <f>IF(記入シート!$C$23="16mm映写機",記入シート!$C$24,IF(記入シート!$C$25="16mm映写機",記入シート!$C$26,""))</f>
        <v/>
      </c>
      <c r="AF15" s="200"/>
      <c r="AG15" s="184" t="str">
        <f t="shared" si="1"/>
        <v/>
      </c>
      <c r="AH15" s="185"/>
      <c r="AI15" s="186"/>
      <c r="AL15" s="213"/>
      <c r="AM15" s="195" t="str">
        <f>IF(COUNTIF(記入シート!$C$18:$C$22,"談話室"),"■談話室","□談話室")</f>
        <v>□談話室</v>
      </c>
      <c r="AN15" s="196"/>
      <c r="AO15" s="197"/>
      <c r="AP15" s="184" t="str">
        <f t="shared" si="2"/>
        <v/>
      </c>
      <c r="AQ15" s="185"/>
      <c r="AR15" s="186"/>
      <c r="AS15" s="198" t="str">
        <f>IF(OR(記入シート!$C$23="16mm映写機",記入シート!$C$25="16mm映写機"),"■16mm映写機","□16mm映写機")</f>
        <v>□16mm映写機</v>
      </c>
      <c r="AT15" s="196"/>
      <c r="AU15" s="196"/>
      <c r="AV15" s="197"/>
      <c r="AW15" s="199" t="str">
        <f>IF(記入シート!$C$23="16mm映写機",記入シート!$C$24,IF(記入シート!$C$25="16mm映写機",記入シート!$C$26,""))</f>
        <v/>
      </c>
      <c r="AX15" s="200"/>
      <c r="AY15" s="184" t="str">
        <f t="shared" si="3"/>
        <v/>
      </c>
      <c r="AZ15" s="185"/>
      <c r="BA15" s="186"/>
    </row>
    <row r="16" spans="2:53" ht="24" customHeight="1" x14ac:dyDescent="0.15">
      <c r="B16" s="172" t="s">
        <v>38</v>
      </c>
      <c r="C16" s="174" t="str">
        <f>IF(COUNTIF(記入シート!$C$18:$C$22,"第1会議室"),"■第1会議室","□第1会議室")</f>
        <v>□第1会議室</v>
      </c>
      <c r="D16" s="175"/>
      <c r="E16" s="176"/>
      <c r="F16" s="177"/>
      <c r="G16" s="177"/>
      <c r="H16" s="178"/>
      <c r="I16" s="179" t="str">
        <f>IF(OR(記入シート!$C$23="グランドピアノ",記入シート!$C$25="グランドピアノ"),"■グランドピアノ","□グランドピアノ")</f>
        <v>□グランドピアノ</v>
      </c>
      <c r="J16" s="175"/>
      <c r="K16" s="175"/>
      <c r="L16" s="176"/>
      <c r="M16" s="180" t="str">
        <f>IF(記入シート!$C$23="グランドピアノ",記入シート!$C$24,IF(記入シート!$C$25="グランドピアノ",記入シート!$C$26,""))</f>
        <v/>
      </c>
      <c r="N16" s="181"/>
      <c r="O16" s="177"/>
      <c r="P16" s="177"/>
      <c r="Q16" s="178"/>
      <c r="T16" s="192" t="s">
        <v>38</v>
      </c>
      <c r="U16" s="174" t="str">
        <f>IF(COUNTIF(記入シート!$C$18:$C$22,"第1会議室"),"■第1会議室","□第1会議室")</f>
        <v>□第1会議室</v>
      </c>
      <c r="V16" s="175"/>
      <c r="W16" s="176"/>
      <c r="X16" s="184" t="str">
        <f t="shared" si="0"/>
        <v/>
      </c>
      <c r="Y16" s="185"/>
      <c r="Z16" s="186"/>
      <c r="AA16" s="179" t="str">
        <f>IF(OR(記入シート!$C$23="グランドピアノ",記入シート!$C$25="グランドピアノ"),"■グランドピアノ","□グランドピアノ")</f>
        <v>□グランドピアノ</v>
      </c>
      <c r="AB16" s="175"/>
      <c r="AC16" s="175"/>
      <c r="AD16" s="176"/>
      <c r="AE16" s="180" t="str">
        <f>IF(記入シート!$C$23="グランドピアノ",記入シート!$C$24,IF(記入シート!$C$25="グランドピアノ",記入シート!$C$26,""))</f>
        <v/>
      </c>
      <c r="AF16" s="181"/>
      <c r="AG16" s="184" t="str">
        <f t="shared" si="1"/>
        <v/>
      </c>
      <c r="AH16" s="185"/>
      <c r="AI16" s="186"/>
      <c r="AL16" s="172" t="s">
        <v>38</v>
      </c>
      <c r="AM16" s="174" t="str">
        <f>IF(COUNTIF(記入シート!$C$18:$C$22,"第1会議室"),"■第1会議室","□第1会議室")</f>
        <v>□第1会議室</v>
      </c>
      <c r="AN16" s="175"/>
      <c r="AO16" s="176"/>
      <c r="AP16" s="184" t="str">
        <f t="shared" si="2"/>
        <v/>
      </c>
      <c r="AQ16" s="185"/>
      <c r="AR16" s="186"/>
      <c r="AS16" s="179" t="str">
        <f>IF(OR(記入シート!$C$23="グランドピアノ",記入シート!$C$25="グランドピアノ"),"■グランドピアノ","□グランドピアノ")</f>
        <v>□グランドピアノ</v>
      </c>
      <c r="AT16" s="175"/>
      <c r="AU16" s="175"/>
      <c r="AV16" s="176"/>
      <c r="AW16" s="180" t="str">
        <f>IF(記入シート!$C$23="グランドピアノ",記入シート!$C$24,IF(記入シート!$C$25="グランドピアノ",記入シート!$C$26,""))</f>
        <v/>
      </c>
      <c r="AX16" s="181"/>
      <c r="AY16" s="184" t="str">
        <f t="shared" si="3"/>
        <v/>
      </c>
      <c r="AZ16" s="185"/>
      <c r="BA16" s="186"/>
    </row>
    <row r="17" spans="2:53" ht="24" customHeight="1" x14ac:dyDescent="0.15">
      <c r="B17" s="172"/>
      <c r="C17" s="174" t="str">
        <f>IF(COUNTIF(記入シート!$C$18:$C$22,"第2会議室"),"■第2会議室","□第2会議室")</f>
        <v>□第2会議室</v>
      </c>
      <c r="D17" s="175"/>
      <c r="E17" s="176"/>
      <c r="F17" s="177"/>
      <c r="G17" s="177"/>
      <c r="H17" s="178"/>
      <c r="I17" s="179" t="str">
        <f>IF(OR(記入シート!$C$23="展示用パネル",記入シート!$C$25="展示用パネル"),"■展示用パネル","□展示用パネル")</f>
        <v>□展示用パネル</v>
      </c>
      <c r="J17" s="175"/>
      <c r="K17" s="175"/>
      <c r="L17" s="176"/>
      <c r="M17" s="182" t="str">
        <f>IF(記入シート!$C$23="展示用パネル",記入シート!$C$24,IF(記入シート!$C$25="展示用パネル",記入シート!$C$26,""))</f>
        <v/>
      </c>
      <c r="N17" s="183"/>
      <c r="O17" s="177"/>
      <c r="P17" s="177"/>
      <c r="Q17" s="178"/>
      <c r="T17" s="193"/>
      <c r="U17" s="174" t="str">
        <f>IF(COUNTIF(記入シート!$C$18:$C$22,"第2会議室"),"■第2会議室","□第2会議室")</f>
        <v>□第2会議室</v>
      </c>
      <c r="V17" s="175"/>
      <c r="W17" s="176"/>
      <c r="X17" s="184" t="str">
        <f t="shared" si="0"/>
        <v/>
      </c>
      <c r="Y17" s="185"/>
      <c r="Z17" s="186"/>
      <c r="AA17" s="179" t="str">
        <f>IF(OR(記入シート!$C$23="展示用パネル",記入シート!$C$25="展示用パネル"),"■展示用パネル","□展示用パネル")</f>
        <v>□展示用パネル</v>
      </c>
      <c r="AB17" s="175"/>
      <c r="AC17" s="175"/>
      <c r="AD17" s="176"/>
      <c r="AE17" s="182" t="str">
        <f>IF(記入シート!$C$23="展示用パネル",記入シート!$C$24,IF(記入シート!$C$25="展示用パネル",記入シート!$C$26,""))</f>
        <v/>
      </c>
      <c r="AF17" s="183"/>
      <c r="AG17" s="184" t="str">
        <f t="shared" si="1"/>
        <v/>
      </c>
      <c r="AH17" s="185"/>
      <c r="AI17" s="186"/>
      <c r="AL17" s="172"/>
      <c r="AM17" s="174" t="str">
        <f>IF(COUNTIF(記入シート!$C$18:$C$22,"第2会議室"),"■第2会議室","□第2会議室")</f>
        <v>□第2会議室</v>
      </c>
      <c r="AN17" s="175"/>
      <c r="AO17" s="176"/>
      <c r="AP17" s="184" t="str">
        <f t="shared" si="2"/>
        <v/>
      </c>
      <c r="AQ17" s="185"/>
      <c r="AR17" s="186"/>
      <c r="AS17" s="179" t="str">
        <f>IF(OR(記入シート!$C$23="展示用パネル",記入シート!$C$25="展示用パネル"),"■展示用パネル","□展示用パネル")</f>
        <v>□展示用パネル</v>
      </c>
      <c r="AT17" s="175"/>
      <c r="AU17" s="175"/>
      <c r="AV17" s="176"/>
      <c r="AW17" s="182" t="str">
        <f>IF(記入シート!$C$23="展示用パネル",記入シート!$C$24,IF(記入シート!$C$25="展示用パネル",記入シート!$C$26,""))</f>
        <v/>
      </c>
      <c r="AX17" s="183"/>
      <c r="AY17" s="184" t="str">
        <f t="shared" si="3"/>
        <v/>
      </c>
      <c r="AZ17" s="185"/>
      <c r="BA17" s="186"/>
    </row>
    <row r="18" spans="2:53" ht="24" customHeight="1" x14ac:dyDescent="0.15">
      <c r="B18" s="172"/>
      <c r="C18" s="187"/>
      <c r="D18" s="187"/>
      <c r="E18" s="187"/>
      <c r="F18" s="188"/>
      <c r="G18" s="188"/>
      <c r="H18" s="189"/>
      <c r="I18" s="179" t="str">
        <f>IF(OR(記入シート!$C$23="ガス用調理台",記入シート!$C$25="ガス用調理台"),"■ガス用調理台","□ガス用調理台")</f>
        <v>□ガス用調理台</v>
      </c>
      <c r="J18" s="175"/>
      <c r="K18" s="175"/>
      <c r="L18" s="176"/>
      <c r="M18" s="180" t="str">
        <f>IF(記入シート!$C$23="ガス用調理台",記入シート!$C$24,IF(記入シート!$C$25="ガス用調理台",記入シート!$C$26,""))</f>
        <v/>
      </c>
      <c r="N18" s="181"/>
      <c r="O18" s="177"/>
      <c r="P18" s="177"/>
      <c r="Q18" s="178"/>
      <c r="T18" s="193"/>
      <c r="U18" s="187"/>
      <c r="V18" s="187"/>
      <c r="W18" s="187"/>
      <c r="X18" s="184" t="str">
        <f t="shared" si="0"/>
        <v/>
      </c>
      <c r="Y18" s="185"/>
      <c r="Z18" s="186"/>
      <c r="AA18" s="179" t="str">
        <f>IF(OR(記入シート!$C$23="ガス用調理台",記入シート!$C$25="ガス用調理台"),"■ガス用調理台","□ガス用調理台")</f>
        <v>□ガス用調理台</v>
      </c>
      <c r="AB18" s="175"/>
      <c r="AC18" s="175"/>
      <c r="AD18" s="176"/>
      <c r="AE18" s="180" t="str">
        <f>IF(記入シート!$C$23="ガス用調理台",記入シート!$C$24,IF(記入シート!$C$25="ガス用調理台",記入シート!$C$26,""))</f>
        <v/>
      </c>
      <c r="AF18" s="181"/>
      <c r="AG18" s="184" t="str">
        <f t="shared" si="1"/>
        <v/>
      </c>
      <c r="AH18" s="185"/>
      <c r="AI18" s="186"/>
      <c r="AL18" s="172"/>
      <c r="AM18" s="187"/>
      <c r="AN18" s="187"/>
      <c r="AO18" s="187"/>
      <c r="AP18" s="184" t="str">
        <f t="shared" si="2"/>
        <v/>
      </c>
      <c r="AQ18" s="185"/>
      <c r="AR18" s="186"/>
      <c r="AS18" s="179" t="str">
        <f>IF(OR(記入シート!$C$23="ガス用調理台",記入シート!$C$25="ガス用調理台"),"■ガス用調理台","□ガス用調理台")</f>
        <v>□ガス用調理台</v>
      </c>
      <c r="AT18" s="175"/>
      <c r="AU18" s="175"/>
      <c r="AV18" s="176"/>
      <c r="AW18" s="180" t="str">
        <f>IF(記入シート!$C$23="ガス用調理台",記入シート!$C$24,IF(記入シート!$C$25="ガス用調理台",記入シート!$C$26,""))</f>
        <v/>
      </c>
      <c r="AX18" s="181"/>
      <c r="AY18" s="184" t="str">
        <f t="shared" si="3"/>
        <v/>
      </c>
      <c r="AZ18" s="185"/>
      <c r="BA18" s="186"/>
    </row>
    <row r="19" spans="2:53" ht="24" customHeight="1" x14ac:dyDescent="0.15">
      <c r="B19" s="172"/>
      <c r="C19" s="187"/>
      <c r="D19" s="187"/>
      <c r="E19" s="187"/>
      <c r="F19" s="188"/>
      <c r="G19" s="188"/>
      <c r="H19" s="189"/>
      <c r="I19" s="179" t="str">
        <f>IF(OR(記入シート!$C$23="ガス用炊飯器",記入シート!$C$25="ガス用炊飯器"),"■ガス用炊飯器","□ガス用炊飯器")</f>
        <v>□ガス用炊飯器</v>
      </c>
      <c r="J19" s="175"/>
      <c r="K19" s="175"/>
      <c r="L19" s="176"/>
      <c r="M19" s="180" t="str">
        <f>IF(記入シート!$C$23="ガス用炊飯器",記入シート!$C$24,IF(記入シート!$C$25="ガス用炊飯器",記入シート!$C$26,""))</f>
        <v/>
      </c>
      <c r="N19" s="181"/>
      <c r="O19" s="177"/>
      <c r="P19" s="177"/>
      <c r="Q19" s="178"/>
      <c r="T19" s="193"/>
      <c r="U19" s="187"/>
      <c r="V19" s="187"/>
      <c r="W19" s="187"/>
      <c r="X19" s="184" t="str">
        <f t="shared" si="0"/>
        <v/>
      </c>
      <c r="Y19" s="185"/>
      <c r="Z19" s="186"/>
      <c r="AA19" s="179" t="str">
        <f>IF(OR(記入シート!$C$23="ガス用炊飯器",記入シート!$C$25="ガス用炊飯器"),"■ガス用炊飯器","□ガス用炊飯器")</f>
        <v>□ガス用炊飯器</v>
      </c>
      <c r="AB19" s="175"/>
      <c r="AC19" s="175"/>
      <c r="AD19" s="176"/>
      <c r="AE19" s="180" t="str">
        <f>IF(記入シート!$C$23="ガス用炊飯器",記入シート!$C$24,IF(記入シート!$C$25="ガス用炊飯器",記入シート!$C$26,""))</f>
        <v/>
      </c>
      <c r="AF19" s="181"/>
      <c r="AG19" s="184" t="str">
        <f t="shared" si="1"/>
        <v/>
      </c>
      <c r="AH19" s="185"/>
      <c r="AI19" s="186"/>
      <c r="AL19" s="172"/>
      <c r="AM19" s="187"/>
      <c r="AN19" s="187"/>
      <c r="AO19" s="187"/>
      <c r="AP19" s="184" t="str">
        <f t="shared" si="2"/>
        <v/>
      </c>
      <c r="AQ19" s="185"/>
      <c r="AR19" s="186"/>
      <c r="AS19" s="179" t="str">
        <f>IF(OR(記入シート!$C$23="ガス用炊飯器",記入シート!$C$25="ガス用炊飯器"),"■ガス用炊飯器","□ガス用炊飯器")</f>
        <v>□ガス用炊飯器</v>
      </c>
      <c r="AT19" s="175"/>
      <c r="AU19" s="175"/>
      <c r="AV19" s="176"/>
      <c r="AW19" s="180" t="str">
        <f>IF(記入シート!$C$23="ガス用炊飯器",記入シート!$C$24,IF(記入シート!$C$25="ガス用炊飯器",記入シート!$C$26,""))</f>
        <v/>
      </c>
      <c r="AX19" s="181"/>
      <c r="AY19" s="184" t="str">
        <f t="shared" si="3"/>
        <v/>
      </c>
      <c r="AZ19" s="185"/>
      <c r="BA19" s="186"/>
    </row>
    <row r="20" spans="2:53" ht="24" customHeight="1" thickBot="1" x14ac:dyDescent="0.2">
      <c r="B20" s="173"/>
      <c r="C20" s="168"/>
      <c r="D20" s="168"/>
      <c r="E20" s="168"/>
      <c r="F20" s="190"/>
      <c r="G20" s="190"/>
      <c r="H20" s="191"/>
      <c r="I20" s="169"/>
      <c r="J20" s="170"/>
      <c r="K20" s="170"/>
      <c r="L20" s="171"/>
      <c r="M20" s="168"/>
      <c r="N20" s="168"/>
      <c r="O20" s="190"/>
      <c r="P20" s="190"/>
      <c r="Q20" s="191"/>
      <c r="T20" s="194"/>
      <c r="U20" s="168"/>
      <c r="V20" s="168"/>
      <c r="W20" s="168"/>
      <c r="X20" s="165" t="str">
        <f t="shared" si="0"/>
        <v/>
      </c>
      <c r="Y20" s="166"/>
      <c r="Z20" s="167"/>
      <c r="AA20" s="169"/>
      <c r="AB20" s="170"/>
      <c r="AC20" s="170"/>
      <c r="AD20" s="171"/>
      <c r="AE20" s="168"/>
      <c r="AF20" s="168"/>
      <c r="AG20" s="165" t="str">
        <f t="shared" si="1"/>
        <v/>
      </c>
      <c r="AH20" s="166"/>
      <c r="AI20" s="167"/>
      <c r="AL20" s="173"/>
      <c r="AM20" s="168"/>
      <c r="AN20" s="168"/>
      <c r="AO20" s="168"/>
      <c r="AP20" s="165" t="str">
        <f t="shared" si="2"/>
        <v/>
      </c>
      <c r="AQ20" s="166"/>
      <c r="AR20" s="167"/>
      <c r="AS20" s="169"/>
      <c r="AT20" s="170"/>
      <c r="AU20" s="170"/>
      <c r="AV20" s="171"/>
      <c r="AW20" s="168"/>
      <c r="AX20" s="168"/>
      <c r="AY20" s="165" t="str">
        <f t="shared" si="3"/>
        <v/>
      </c>
      <c r="AZ20" s="166"/>
      <c r="BA20" s="167"/>
    </row>
    <row r="21" spans="2:53" ht="7.5" customHeight="1" x14ac:dyDescent="0.15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1"/>
      <c r="T21" s="159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1"/>
      <c r="AL21" s="159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1"/>
    </row>
    <row r="22" spans="2:53" ht="42" customHeight="1" x14ac:dyDescent="0.15">
      <c r="B22" s="162" t="s">
        <v>39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4"/>
      <c r="T22" s="14"/>
      <c r="U22" s="163" t="s">
        <v>40</v>
      </c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5"/>
      <c r="AL22" s="14"/>
      <c r="AM22" s="163" t="s">
        <v>40</v>
      </c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5"/>
    </row>
    <row r="23" spans="2:53" ht="15.75" customHeight="1" x14ac:dyDescent="0.15">
      <c r="B23" s="16"/>
      <c r="C23" s="152" t="str">
        <f>IF(記入シート!$C$11="","令和　　年　　月　　日",記入シート!$C$11)</f>
        <v>令和　　年　　月　　日</v>
      </c>
      <c r="D23" s="152"/>
      <c r="E23" s="152"/>
      <c r="F23" s="152"/>
      <c r="G23" s="17"/>
      <c r="H23" s="17"/>
      <c r="I23" s="57" t="s">
        <v>142</v>
      </c>
      <c r="J23" s="158" t="str">
        <f>IF(記入シート!$C$6="","",記入シート!$C$6)</f>
        <v/>
      </c>
      <c r="K23" s="158"/>
      <c r="L23" s="56" t="s">
        <v>143</v>
      </c>
      <c r="M23" s="18"/>
      <c r="N23" s="18"/>
      <c r="O23" s="18"/>
      <c r="P23" s="18"/>
      <c r="Q23" s="19"/>
      <c r="T23" s="16"/>
      <c r="U23" s="152" t="str">
        <f>IF(記入シート!$C$11="","令和　　年　　月　　日",記入シート!$C$11)</f>
        <v>令和　　年　　月　　日</v>
      </c>
      <c r="V23" s="152"/>
      <c r="W23" s="152"/>
      <c r="X23" s="152"/>
      <c r="Y23" s="17"/>
      <c r="Z23" s="17"/>
      <c r="AA23" s="17"/>
      <c r="AB23" s="18"/>
      <c r="AC23" s="18"/>
      <c r="AD23" s="18"/>
      <c r="AE23" s="18"/>
      <c r="AF23" s="18"/>
      <c r="AG23" s="18"/>
      <c r="AH23" s="18"/>
      <c r="AI23" s="19"/>
      <c r="AL23" s="16"/>
      <c r="AM23" s="152" t="str">
        <f>IF(記入シート!$C$11="","令和　　年　　月　　日",記入シート!$C$11)</f>
        <v>令和　　年　　月　　日</v>
      </c>
      <c r="AN23" s="152"/>
      <c r="AO23" s="152"/>
      <c r="AP23" s="152"/>
      <c r="AQ23" s="17"/>
      <c r="AR23" s="17"/>
      <c r="AS23" s="17"/>
      <c r="AT23" s="18"/>
      <c r="AU23" s="18"/>
      <c r="AV23" s="18"/>
      <c r="AW23" s="18"/>
      <c r="AX23" s="18"/>
      <c r="AY23" s="18"/>
      <c r="AZ23" s="18"/>
      <c r="BA23" s="19"/>
    </row>
    <row r="24" spans="2:53" ht="16.5" customHeight="1" x14ac:dyDescent="0.15">
      <c r="B24" s="20"/>
      <c r="C24" s="17"/>
      <c r="D24" s="153" t="s">
        <v>41</v>
      </c>
      <c r="E24" s="153"/>
      <c r="F24" s="149" t="s">
        <v>42</v>
      </c>
      <c r="G24" s="149"/>
      <c r="H24" s="149"/>
      <c r="I24" s="156" t="str">
        <f>IF(記入シート!$C$7="","",記入シート!$C$7)</f>
        <v/>
      </c>
      <c r="J24" s="156"/>
      <c r="K24" s="156"/>
      <c r="L24" s="156"/>
      <c r="M24" s="156"/>
      <c r="N24" s="156"/>
      <c r="O24" s="156"/>
      <c r="P24" s="18"/>
      <c r="Q24" s="19"/>
      <c r="T24" s="21"/>
      <c r="U24" s="154" t="s">
        <v>43</v>
      </c>
      <c r="V24" s="154"/>
      <c r="W24" s="154"/>
      <c r="X24" s="154"/>
      <c r="Y24" s="154"/>
      <c r="Z24" s="154"/>
      <c r="AA24" s="154"/>
      <c r="AB24" s="154"/>
      <c r="AC24" s="18"/>
      <c r="AD24" s="18"/>
      <c r="AE24" s="18"/>
      <c r="AF24" s="18"/>
      <c r="AG24" s="18"/>
      <c r="AH24" s="18"/>
      <c r="AI24" s="19"/>
      <c r="AL24" s="21"/>
      <c r="AM24" s="154" t="s">
        <v>43</v>
      </c>
      <c r="AN24" s="154"/>
      <c r="AO24" s="154"/>
      <c r="AP24" s="154"/>
      <c r="AQ24" s="154"/>
      <c r="AR24" s="154"/>
      <c r="AS24" s="154"/>
      <c r="AT24" s="154"/>
      <c r="AU24" s="18"/>
      <c r="AV24" s="18"/>
      <c r="AW24" s="18"/>
      <c r="AX24" s="18"/>
      <c r="AY24" s="18"/>
      <c r="AZ24" s="18"/>
      <c r="BA24" s="19"/>
    </row>
    <row r="25" spans="2:53" ht="16.5" customHeight="1" x14ac:dyDescent="0.15">
      <c r="B25" s="22"/>
      <c r="C25" s="23"/>
      <c r="D25" s="23"/>
      <c r="E25" s="23"/>
      <c r="F25" s="155" t="s">
        <v>44</v>
      </c>
      <c r="G25" s="155"/>
      <c r="H25" s="155"/>
      <c r="I25" s="157" t="str">
        <f>IF(記入シート!$C$8="","",記入シート!$C$8)</f>
        <v/>
      </c>
      <c r="J25" s="157"/>
      <c r="K25" s="157"/>
      <c r="L25" s="157"/>
      <c r="M25" s="157"/>
      <c r="N25" s="157"/>
      <c r="O25" s="157"/>
      <c r="P25" s="25"/>
      <c r="Q25" s="24"/>
      <c r="T25" s="21"/>
      <c r="U25" s="154"/>
      <c r="V25" s="154"/>
      <c r="W25" s="154"/>
      <c r="X25" s="154"/>
      <c r="Y25" s="154"/>
      <c r="Z25" s="154"/>
      <c r="AA25" s="154"/>
      <c r="AB25" s="154"/>
      <c r="AC25" s="25"/>
      <c r="AD25" s="25"/>
      <c r="AE25" s="25"/>
      <c r="AF25" s="25"/>
      <c r="AG25" s="25"/>
      <c r="AH25" s="25"/>
      <c r="AI25" s="24"/>
      <c r="AL25" s="21"/>
      <c r="AM25" s="154"/>
      <c r="AN25" s="154"/>
      <c r="AO25" s="154"/>
      <c r="AP25" s="154"/>
      <c r="AQ25" s="154"/>
      <c r="AR25" s="154"/>
      <c r="AS25" s="154"/>
      <c r="AT25" s="154"/>
      <c r="AU25" s="25"/>
      <c r="AV25" s="25"/>
      <c r="AW25" s="25"/>
      <c r="AX25" s="25"/>
      <c r="AY25" s="25"/>
      <c r="AZ25" s="25"/>
      <c r="BA25" s="24"/>
    </row>
    <row r="26" spans="2:53" ht="20.25" customHeight="1" x14ac:dyDescent="0.15">
      <c r="B26" s="22"/>
      <c r="C26" s="23"/>
      <c r="D26" s="23"/>
      <c r="E26" s="23"/>
      <c r="F26" s="148" t="s">
        <v>134</v>
      </c>
      <c r="G26" s="148"/>
      <c r="H26" s="148"/>
      <c r="I26" s="147" t="str">
        <f>IF(記入シート!$C$9="","",記入シート!$C$9)</f>
        <v/>
      </c>
      <c r="J26" s="147"/>
      <c r="K26" s="147"/>
      <c r="L26" s="147"/>
      <c r="M26" s="147"/>
      <c r="N26" s="147"/>
      <c r="O26" s="147"/>
      <c r="P26" s="55"/>
      <c r="Q26" s="26"/>
      <c r="T26" s="21"/>
      <c r="U26" s="27"/>
      <c r="V26" s="27"/>
      <c r="W26" s="27"/>
      <c r="X26" s="150" t="s">
        <v>134</v>
      </c>
      <c r="Y26" s="150"/>
      <c r="Z26" s="150"/>
      <c r="AA26" s="151" t="str">
        <f>IF(記入シート!$C$9="","",記入シート!$C$9)</f>
        <v/>
      </c>
      <c r="AB26" s="151"/>
      <c r="AC26" s="151"/>
      <c r="AD26" s="151"/>
      <c r="AE26" s="151"/>
      <c r="AF26" s="151"/>
      <c r="AG26" s="151"/>
      <c r="AI26" s="26"/>
      <c r="AL26" s="21"/>
      <c r="AM26" s="27"/>
      <c r="AN26" s="27"/>
      <c r="AO26" s="27"/>
      <c r="AP26" s="150" t="s">
        <v>134</v>
      </c>
      <c r="AQ26" s="150"/>
      <c r="AR26" s="150"/>
      <c r="AS26" s="151" t="str">
        <f>IF(記入シート!$C$9="","",記入シート!$C$9)</f>
        <v/>
      </c>
      <c r="AT26" s="151"/>
      <c r="AU26" s="151"/>
      <c r="AV26" s="151"/>
      <c r="AW26" s="151"/>
      <c r="AX26" s="151"/>
      <c r="AY26" s="151"/>
      <c r="BA26" s="26"/>
    </row>
    <row r="27" spans="2:53" ht="20.25" customHeight="1" x14ac:dyDescent="0.2">
      <c r="B27" s="28"/>
      <c r="C27" s="138" t="s">
        <v>45</v>
      </c>
      <c r="D27" s="138"/>
      <c r="E27" s="138"/>
      <c r="F27" s="149" t="s">
        <v>140</v>
      </c>
      <c r="G27" s="149"/>
      <c r="H27" s="149"/>
      <c r="I27" s="146" t="str">
        <f>IF(記入シート!$C$10="","",記入シート!$C$10)</f>
        <v/>
      </c>
      <c r="J27" s="146"/>
      <c r="K27" s="146"/>
      <c r="L27" s="146"/>
      <c r="M27" s="146"/>
      <c r="N27" s="146"/>
      <c r="O27" s="146"/>
      <c r="P27" s="58" t="s">
        <v>46</v>
      </c>
      <c r="Q27" s="26"/>
      <c r="T27" s="28"/>
      <c r="U27" s="139" t="s">
        <v>47</v>
      </c>
      <c r="V27" s="139"/>
      <c r="W27" s="139"/>
      <c r="X27" s="149" t="s">
        <v>140</v>
      </c>
      <c r="Y27" s="149"/>
      <c r="Z27" s="149"/>
      <c r="AA27" s="146" t="str">
        <f>IF(記入シート!$C$10="","",記入シート!$C$10)</f>
        <v/>
      </c>
      <c r="AB27" s="146"/>
      <c r="AC27" s="146"/>
      <c r="AD27" s="146"/>
      <c r="AE27" s="146"/>
      <c r="AF27" s="146"/>
      <c r="AG27" s="146"/>
      <c r="AH27" s="29" t="s">
        <v>48</v>
      </c>
      <c r="AI27" s="26"/>
      <c r="AL27" s="28"/>
      <c r="AM27" s="139" t="s">
        <v>47</v>
      </c>
      <c r="AN27" s="139"/>
      <c r="AO27" s="139"/>
      <c r="AP27" s="149" t="s">
        <v>140</v>
      </c>
      <c r="AQ27" s="149"/>
      <c r="AR27" s="149"/>
      <c r="AS27" s="146" t="str">
        <f>IF(記入シート!$C$10="","",記入シート!$C$10)</f>
        <v/>
      </c>
      <c r="AT27" s="146"/>
      <c r="AU27" s="146"/>
      <c r="AV27" s="146"/>
      <c r="AW27" s="146"/>
      <c r="AX27" s="146"/>
      <c r="AY27" s="146"/>
      <c r="AZ27" s="29" t="s">
        <v>48</v>
      </c>
      <c r="BA27" s="26"/>
    </row>
    <row r="28" spans="2:53" ht="7.5" customHeight="1" thickBot="1" x14ac:dyDescent="0.2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T28" s="30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L28" s="30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2"/>
    </row>
    <row r="29" spans="2:53" ht="7.5" customHeight="1" thickBot="1" x14ac:dyDescent="0.2"/>
    <row r="30" spans="2:53" ht="18" customHeight="1" thickTop="1" x14ac:dyDescent="0.15">
      <c r="B30" s="140" t="s">
        <v>49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2"/>
      <c r="T30" s="143" t="s">
        <v>49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5"/>
      <c r="AL30" s="140" t="s">
        <v>49</v>
      </c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2"/>
    </row>
    <row r="31" spans="2:53" ht="18" customHeight="1" x14ac:dyDescent="0.15">
      <c r="B31" s="136" t="s">
        <v>50</v>
      </c>
      <c r="C31" s="101"/>
      <c r="D31" s="101" t="s">
        <v>51</v>
      </c>
      <c r="E31" s="101"/>
      <c r="F31" s="101" t="s">
        <v>52</v>
      </c>
      <c r="G31" s="101"/>
      <c r="H31" s="101" t="s">
        <v>53</v>
      </c>
      <c r="I31" s="101"/>
      <c r="J31" s="101" t="s">
        <v>54</v>
      </c>
      <c r="K31" s="101"/>
      <c r="L31" s="134" t="s">
        <v>55</v>
      </c>
      <c r="M31" s="134"/>
      <c r="N31" s="134" t="s">
        <v>56</v>
      </c>
      <c r="O31" s="134"/>
      <c r="P31" s="134" t="s">
        <v>57</v>
      </c>
      <c r="Q31" s="135"/>
      <c r="T31" s="137" t="s">
        <v>50</v>
      </c>
      <c r="U31" s="83"/>
      <c r="V31" s="82" t="s">
        <v>51</v>
      </c>
      <c r="W31" s="83"/>
      <c r="X31" s="82" t="s">
        <v>52</v>
      </c>
      <c r="Y31" s="83"/>
      <c r="Z31" s="82" t="s">
        <v>53</v>
      </c>
      <c r="AA31" s="83"/>
      <c r="AB31" s="82" t="s">
        <v>54</v>
      </c>
      <c r="AC31" s="83"/>
      <c r="AD31" s="82" t="s">
        <v>55</v>
      </c>
      <c r="AE31" s="83"/>
      <c r="AF31" s="82" t="s">
        <v>56</v>
      </c>
      <c r="AG31" s="83"/>
      <c r="AH31" s="82" t="s">
        <v>57</v>
      </c>
      <c r="AI31" s="110"/>
      <c r="AL31" s="136" t="s">
        <v>50</v>
      </c>
      <c r="AM31" s="101"/>
      <c r="AN31" s="101" t="s">
        <v>51</v>
      </c>
      <c r="AO31" s="101"/>
      <c r="AP31" s="101" t="s">
        <v>52</v>
      </c>
      <c r="AQ31" s="101"/>
      <c r="AR31" s="101" t="s">
        <v>53</v>
      </c>
      <c r="AS31" s="101"/>
      <c r="AT31" s="101" t="s">
        <v>54</v>
      </c>
      <c r="AU31" s="101"/>
      <c r="AV31" s="134" t="s">
        <v>55</v>
      </c>
      <c r="AW31" s="134"/>
      <c r="AX31" s="134" t="s">
        <v>56</v>
      </c>
      <c r="AY31" s="134"/>
      <c r="AZ31" s="134" t="s">
        <v>57</v>
      </c>
      <c r="BA31" s="135"/>
    </row>
    <row r="32" spans="2:53" ht="35.25" customHeight="1" x14ac:dyDescent="0.15">
      <c r="B32" s="124" t="str">
        <f>IF(SUM(F10:H20)=0,"円",SUM(F10:H20))</f>
        <v>円</v>
      </c>
      <c r="C32" s="125"/>
      <c r="D32" s="132"/>
      <c r="E32" s="133"/>
      <c r="F32" s="128"/>
      <c r="G32" s="128"/>
      <c r="H32" s="128" t="s">
        <v>58</v>
      </c>
      <c r="I32" s="128"/>
      <c r="J32" s="125" t="str">
        <f>IF(SUM(O10:Q20)=0,"円",SUM(O10:Q20))</f>
        <v>円</v>
      </c>
      <c r="K32" s="120"/>
      <c r="L32" s="125" t="str">
        <f>IF(SUM(B32:K32)=0,"円",SUM(B32:K32))</f>
        <v>円</v>
      </c>
      <c r="M32" s="125"/>
      <c r="N32" s="128" t="s">
        <v>58</v>
      </c>
      <c r="O32" s="128"/>
      <c r="P32" s="129" t="str">
        <f>IF(SUM(L32:O32)=0,"円",SUM(L32:O32))</f>
        <v>円</v>
      </c>
      <c r="Q32" s="130"/>
      <c r="T32" s="131" t="str">
        <f>B32</f>
        <v>円</v>
      </c>
      <c r="U32" s="121"/>
      <c r="V32" s="126">
        <f t="shared" ref="V32" si="4">D32</f>
        <v>0</v>
      </c>
      <c r="W32" s="127"/>
      <c r="X32" s="120">
        <f t="shared" ref="X32" si="5">F32</f>
        <v>0</v>
      </c>
      <c r="Y32" s="121"/>
      <c r="Z32" s="120" t="str">
        <f t="shared" ref="Z32" si="6">H32</f>
        <v>円</v>
      </c>
      <c r="AA32" s="121"/>
      <c r="AB32" s="120" t="str">
        <f t="shared" ref="AB32" si="7">J32</f>
        <v>円</v>
      </c>
      <c r="AC32" s="121"/>
      <c r="AD32" s="120" t="str">
        <f t="shared" ref="AD32" si="8">L32</f>
        <v>円</v>
      </c>
      <c r="AE32" s="121"/>
      <c r="AF32" s="120" t="str">
        <f t="shared" ref="AF32" si="9">N32</f>
        <v>円</v>
      </c>
      <c r="AG32" s="121"/>
      <c r="AH32" s="122" t="str">
        <f t="shared" ref="AH32" si="10">P32</f>
        <v>円</v>
      </c>
      <c r="AI32" s="123"/>
      <c r="AL32" s="124" t="str">
        <f>B32</f>
        <v>円</v>
      </c>
      <c r="AM32" s="125"/>
      <c r="AN32" s="126">
        <f t="shared" ref="AN32" si="11">D32</f>
        <v>0</v>
      </c>
      <c r="AO32" s="127"/>
      <c r="AP32" s="120">
        <f t="shared" ref="AP32" si="12">F32</f>
        <v>0</v>
      </c>
      <c r="AQ32" s="121"/>
      <c r="AR32" s="120" t="str">
        <f t="shared" ref="AR32" si="13">H32</f>
        <v>円</v>
      </c>
      <c r="AS32" s="121"/>
      <c r="AT32" s="120" t="str">
        <f t="shared" ref="AT32" si="14">J32</f>
        <v>円</v>
      </c>
      <c r="AU32" s="121"/>
      <c r="AV32" s="120" t="str">
        <f t="shared" ref="AV32" si="15">L32</f>
        <v>円</v>
      </c>
      <c r="AW32" s="121"/>
      <c r="AX32" s="120" t="str">
        <f t="shared" ref="AX32" si="16">N32</f>
        <v>円</v>
      </c>
      <c r="AY32" s="121"/>
      <c r="AZ32" s="122" t="str">
        <f t="shared" ref="AZ32" si="17">P32</f>
        <v>円</v>
      </c>
      <c r="BA32" s="123"/>
    </row>
    <row r="33" spans="2:53" ht="15.75" customHeight="1" x14ac:dyDescent="0.15">
      <c r="B33" s="92" t="s">
        <v>59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101" t="s">
        <v>60</v>
      </c>
      <c r="O33" s="101"/>
      <c r="P33" s="101"/>
      <c r="Q33" s="102"/>
      <c r="T33" s="33"/>
      <c r="U33" s="34"/>
      <c r="V33" s="34"/>
      <c r="W33" s="34"/>
      <c r="X33" s="34"/>
      <c r="Y33" s="34"/>
      <c r="Z33" s="34"/>
      <c r="AA33" s="34"/>
      <c r="AB33" s="34"/>
      <c r="AC33" s="103" t="s">
        <v>61</v>
      </c>
      <c r="AD33" s="103"/>
      <c r="AE33" s="104"/>
      <c r="AF33" s="82" t="s">
        <v>60</v>
      </c>
      <c r="AG33" s="109"/>
      <c r="AH33" s="109"/>
      <c r="AI33" s="110"/>
      <c r="AL33" s="33"/>
      <c r="AM33" s="34"/>
      <c r="AN33" s="34"/>
      <c r="AO33" s="34"/>
      <c r="AP33" s="34"/>
      <c r="AQ33" s="34"/>
      <c r="AR33" s="34"/>
      <c r="AS33" s="34"/>
      <c r="AT33" s="34"/>
      <c r="AU33" s="35"/>
      <c r="AV33" s="35"/>
      <c r="AW33" s="36"/>
      <c r="AX33" s="82" t="s">
        <v>60</v>
      </c>
      <c r="AY33" s="109"/>
      <c r="AZ33" s="109"/>
      <c r="BA33" s="110"/>
    </row>
    <row r="34" spans="2:53" ht="15.75" customHeight="1" x14ac:dyDescent="0.15">
      <c r="B34" s="95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7"/>
      <c r="N34" s="101"/>
      <c r="O34" s="101"/>
      <c r="P34" s="101"/>
      <c r="Q34" s="102"/>
      <c r="T34" s="37"/>
      <c r="U34" s="111" t="s">
        <v>62</v>
      </c>
      <c r="V34" s="111"/>
      <c r="W34" s="111"/>
      <c r="X34" s="111"/>
      <c r="Y34" s="111"/>
      <c r="Z34" s="111"/>
      <c r="AA34" s="111"/>
      <c r="AB34"/>
      <c r="AC34" s="105"/>
      <c r="AD34" s="105"/>
      <c r="AE34" s="106"/>
      <c r="AF34" s="112"/>
      <c r="AG34" s="77"/>
      <c r="AH34" s="77"/>
      <c r="AI34" s="113"/>
      <c r="AL34" s="37"/>
      <c r="AM34" s="88" t="s">
        <v>62</v>
      </c>
      <c r="AN34" s="88"/>
      <c r="AO34" s="88"/>
      <c r="AP34" s="88"/>
      <c r="AQ34" s="88"/>
      <c r="AR34" s="88"/>
      <c r="AS34" s="88"/>
      <c r="AT34"/>
      <c r="AU34"/>
      <c r="AV34" s="38"/>
      <c r="AW34" s="39"/>
      <c r="AX34" s="112"/>
      <c r="AY34" s="77"/>
      <c r="AZ34" s="77"/>
      <c r="BA34" s="113"/>
    </row>
    <row r="35" spans="2:53" ht="15.75" customHeight="1" x14ac:dyDescent="0.1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101"/>
      <c r="O35" s="101"/>
      <c r="P35" s="101"/>
      <c r="Q35" s="102"/>
      <c r="T35" s="37"/>
      <c r="U35" s="87" t="str">
        <f>IF(記入シート!$C$11="","令和　　年　　月　　日",記入シート!$C$11)</f>
        <v>令和　　年　　月　　日</v>
      </c>
      <c r="V35" s="87"/>
      <c r="W35" s="87"/>
      <c r="X35" s="87"/>
      <c r="Y35" s="87"/>
      <c r="Z35" s="87"/>
      <c r="AA35" s="87"/>
      <c r="AB35"/>
      <c r="AC35" s="105"/>
      <c r="AD35" s="105"/>
      <c r="AE35" s="106"/>
      <c r="AF35" s="114"/>
      <c r="AG35" s="115"/>
      <c r="AH35" s="115"/>
      <c r="AI35" s="116"/>
      <c r="AL35" s="37"/>
      <c r="AM35" s="87" t="str">
        <f>IF(記入シート!$C$11="","令和　　年　　月　　日",記入シート!$C$11)</f>
        <v>令和　　年　　月　　日</v>
      </c>
      <c r="AN35" s="87"/>
      <c r="AO35" s="87"/>
      <c r="AP35" s="87"/>
      <c r="AQ35" s="87"/>
      <c r="AR35" s="87"/>
      <c r="AS35" s="87"/>
      <c r="AT35" s="40"/>
      <c r="AU35" s="40"/>
      <c r="AV35" s="38"/>
      <c r="AW35" s="39"/>
      <c r="AX35" s="114"/>
      <c r="AY35" s="115"/>
      <c r="AZ35" s="115"/>
      <c r="BA35" s="116"/>
    </row>
    <row r="36" spans="2:53" ht="15.75" customHeight="1" x14ac:dyDescent="0.15"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7"/>
      <c r="N36" s="101"/>
      <c r="O36" s="101"/>
      <c r="P36" s="101"/>
      <c r="Q36" s="102"/>
      <c r="T36" s="37"/>
      <c r="AB36"/>
      <c r="AC36" s="105"/>
      <c r="AD36" s="105"/>
      <c r="AE36" s="106"/>
      <c r="AF36" s="114"/>
      <c r="AG36" s="115"/>
      <c r="AH36" s="115"/>
      <c r="AI36" s="116"/>
      <c r="AL36" s="37"/>
      <c r="AM36" s="88" t="s">
        <v>63</v>
      </c>
      <c r="AN36" s="88"/>
      <c r="AO36" s="88"/>
      <c r="AP36" s="88"/>
      <c r="AQ36" s="88"/>
      <c r="AR36" s="88"/>
      <c r="AS36" s="88"/>
      <c r="AT36"/>
      <c r="AU36"/>
      <c r="AV36" s="38"/>
      <c r="AW36" s="39"/>
      <c r="AX36" s="114"/>
      <c r="AY36" s="115"/>
      <c r="AZ36" s="115"/>
      <c r="BA36" s="116"/>
    </row>
    <row r="37" spans="2:53" ht="15.75" customHeight="1" x14ac:dyDescent="0.15">
      <c r="B37" s="95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7"/>
      <c r="N37" s="101"/>
      <c r="O37" s="101"/>
      <c r="P37" s="101"/>
      <c r="Q37" s="102"/>
      <c r="T37" s="37"/>
      <c r="U37"/>
      <c r="V37"/>
      <c r="W37"/>
      <c r="X37" s="89" t="s">
        <v>64</v>
      </c>
      <c r="Y37" s="89"/>
      <c r="Z37" s="89"/>
      <c r="AA37" s="41" t="s">
        <v>46</v>
      </c>
      <c r="AB37"/>
      <c r="AC37" s="105"/>
      <c r="AD37" s="105"/>
      <c r="AE37" s="106"/>
      <c r="AF37" s="114"/>
      <c r="AG37" s="115"/>
      <c r="AH37" s="115"/>
      <c r="AI37" s="116"/>
      <c r="AL37" s="37"/>
      <c r="AM37" s="88" t="s">
        <v>65</v>
      </c>
      <c r="AN37" s="88"/>
      <c r="AO37" s="88"/>
      <c r="AP37" s="88"/>
      <c r="AQ37" s="88"/>
      <c r="AR37" s="88"/>
      <c r="AS37" s="88"/>
      <c r="AT37" s="91" t="s">
        <v>64</v>
      </c>
      <c r="AU37" s="91"/>
      <c r="AV37" s="41" t="s">
        <v>46</v>
      </c>
      <c r="AW37" s="39"/>
      <c r="AX37" s="114"/>
      <c r="AY37" s="115"/>
      <c r="AZ37" s="115"/>
      <c r="BA37" s="116"/>
    </row>
    <row r="38" spans="2:53" ht="15.75" customHeight="1" x14ac:dyDescent="0.15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00"/>
      <c r="N38" s="101"/>
      <c r="O38" s="101"/>
      <c r="P38" s="101"/>
      <c r="Q38" s="102"/>
      <c r="T38" s="42"/>
      <c r="U38" s="43"/>
      <c r="V38" s="43"/>
      <c r="W38" s="43"/>
      <c r="X38" s="43"/>
      <c r="Y38" s="43"/>
      <c r="Z38" s="43"/>
      <c r="AA38" s="43"/>
      <c r="AB38" s="43"/>
      <c r="AC38" s="107"/>
      <c r="AD38" s="107"/>
      <c r="AE38" s="108"/>
      <c r="AF38" s="117"/>
      <c r="AG38" s="118"/>
      <c r="AH38" s="118"/>
      <c r="AI38" s="119"/>
      <c r="AL38" s="42"/>
      <c r="AM38" s="43"/>
      <c r="AN38" s="43"/>
      <c r="AO38" s="43"/>
      <c r="AP38" s="43"/>
      <c r="AQ38" s="43"/>
      <c r="AR38" s="43"/>
      <c r="AS38" s="43"/>
      <c r="AT38" s="43"/>
      <c r="AU38" s="44"/>
      <c r="AV38" s="44"/>
      <c r="AW38" s="45"/>
      <c r="AX38" s="117"/>
      <c r="AY38" s="118"/>
      <c r="AZ38" s="118"/>
      <c r="BA38" s="119"/>
    </row>
    <row r="39" spans="2:53" ht="20.100000000000001" customHeight="1" x14ac:dyDescent="0.15">
      <c r="B39" s="76" t="s">
        <v>66</v>
      </c>
      <c r="C39" s="77"/>
      <c r="D39" s="77"/>
      <c r="E39" s="78"/>
      <c r="F39" s="82" t="s">
        <v>67</v>
      </c>
      <c r="G39" s="83"/>
      <c r="H39" s="62" t="s">
        <v>68</v>
      </c>
      <c r="I39" s="84"/>
      <c r="J39" s="85" t="s">
        <v>69</v>
      </c>
      <c r="K39" s="86"/>
      <c r="L39" s="62" t="s">
        <v>70</v>
      </c>
      <c r="M39" s="84"/>
      <c r="N39" s="62" t="s">
        <v>71</v>
      </c>
      <c r="O39" s="84"/>
      <c r="P39" s="62" t="s">
        <v>72</v>
      </c>
      <c r="Q39" s="63"/>
      <c r="T39" s="64" t="s">
        <v>73</v>
      </c>
      <c r="U39" s="65"/>
      <c r="V39" s="65"/>
      <c r="W39" s="68" t="s">
        <v>74</v>
      </c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/>
      <c r="AL39" s="64" t="s">
        <v>73</v>
      </c>
      <c r="AM39" s="65"/>
      <c r="AN39" s="65"/>
      <c r="AO39" s="68" t="s">
        <v>74</v>
      </c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9"/>
    </row>
    <row r="40" spans="2:53" ht="39.950000000000003" customHeight="1" thickBot="1" x14ac:dyDescent="0.2">
      <c r="B40" s="79"/>
      <c r="C40" s="80"/>
      <c r="D40" s="80"/>
      <c r="E40" s="81"/>
      <c r="F40" s="72"/>
      <c r="G40" s="73"/>
      <c r="H40" s="74"/>
      <c r="I40" s="75"/>
      <c r="J40" s="74"/>
      <c r="K40" s="75"/>
      <c r="L40" s="74"/>
      <c r="M40" s="75"/>
      <c r="N40" s="74"/>
      <c r="O40" s="75"/>
      <c r="P40" s="74"/>
      <c r="Q40" s="90"/>
      <c r="T40" s="66"/>
      <c r="U40" s="67"/>
      <c r="V40" s="67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1"/>
      <c r="AL40" s="66"/>
      <c r="AM40" s="67"/>
      <c r="AN40" s="67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1"/>
    </row>
    <row r="41" spans="2:53" ht="6" customHeight="1" thickTop="1" x14ac:dyDescent="0.15">
      <c r="B41" s="12"/>
      <c r="C41" s="12"/>
      <c r="D41" s="12"/>
      <c r="E41" s="12"/>
      <c r="F41" s="12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T41" s="12"/>
      <c r="U41" s="12"/>
      <c r="V41" s="12"/>
      <c r="W41" s="12"/>
      <c r="X41" s="12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L41" s="12"/>
      <c r="AM41" s="12"/>
      <c r="AN41" s="12"/>
      <c r="AO41" s="12"/>
      <c r="AP41" s="12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</row>
    <row r="42" spans="2:53" ht="19.5" customHeight="1" x14ac:dyDescent="0.15">
      <c r="C42" s="47"/>
      <c r="D42" s="47"/>
      <c r="E42" s="47"/>
      <c r="F42" s="47"/>
      <c r="G42" s="61" t="s">
        <v>75</v>
      </c>
      <c r="H42" s="61"/>
      <c r="I42" s="61"/>
      <c r="J42" s="61"/>
      <c r="K42" s="61"/>
      <c r="L42" s="61"/>
      <c r="M42" s="47"/>
      <c r="N42" s="47"/>
      <c r="O42" s="47"/>
      <c r="P42" s="47"/>
      <c r="Q42" s="47"/>
      <c r="U42" s="47"/>
      <c r="V42" s="47"/>
      <c r="W42" s="47"/>
      <c r="X42" s="47"/>
      <c r="Y42" s="61" t="s">
        <v>76</v>
      </c>
      <c r="Z42" s="61"/>
      <c r="AA42" s="61"/>
      <c r="AB42" s="61"/>
      <c r="AC42" s="61"/>
      <c r="AD42" s="61"/>
      <c r="AE42" s="47"/>
      <c r="AF42" s="47"/>
      <c r="AG42" s="47"/>
      <c r="AH42" s="47"/>
      <c r="AI42" s="47"/>
      <c r="AM42" s="47"/>
      <c r="AN42" s="47"/>
      <c r="AO42" s="47"/>
      <c r="AP42" s="47"/>
      <c r="AQ42" s="61" t="s">
        <v>76</v>
      </c>
      <c r="AR42" s="61"/>
      <c r="AS42" s="61"/>
      <c r="AT42" s="61"/>
      <c r="AU42" s="61"/>
      <c r="AV42" s="61"/>
      <c r="AW42" s="47"/>
      <c r="AX42" s="47"/>
      <c r="AY42" s="47"/>
      <c r="AZ42" s="47"/>
      <c r="BA42" s="47"/>
    </row>
  </sheetData>
  <sheetProtection sheet="1" selectLockedCells="1"/>
  <mergeCells count="356">
    <mergeCell ref="B2:Q2"/>
    <mergeCell ref="T2:AI2"/>
    <mergeCell ref="AL2:BA2"/>
    <mergeCell ref="B3:D3"/>
    <mergeCell ref="F3:G3"/>
    <mergeCell ref="I3:J3"/>
    <mergeCell ref="L3:M3"/>
    <mergeCell ref="O3:Q3"/>
    <mergeCell ref="T3:V3"/>
    <mergeCell ref="X3:Y3"/>
    <mergeCell ref="AL5:AN6"/>
    <mergeCell ref="AO5:AX6"/>
    <mergeCell ref="AY5:BA5"/>
    <mergeCell ref="O6:Q6"/>
    <mergeCell ref="AG6:AI6"/>
    <mergeCell ref="AY6:BA6"/>
    <mergeCell ref="AV3:AW3"/>
    <mergeCell ref="AY3:BA3"/>
    <mergeCell ref="M4:Q4"/>
    <mergeCell ref="AE4:AI4"/>
    <mergeCell ref="AW4:BA4"/>
    <mergeCell ref="E5:N6"/>
    <mergeCell ref="O5:Q5"/>
    <mergeCell ref="T5:V6"/>
    <mergeCell ref="W5:AF6"/>
    <mergeCell ref="AA3:AB3"/>
    <mergeCell ref="AD3:AE3"/>
    <mergeCell ref="AG3:AI3"/>
    <mergeCell ref="AL3:AN3"/>
    <mergeCell ref="AP3:AQ3"/>
    <mergeCell ref="AS3:AT3"/>
    <mergeCell ref="B7:D8"/>
    <mergeCell ref="E7:J8"/>
    <mergeCell ref="L7:O7"/>
    <mergeCell ref="P7:Q7"/>
    <mergeCell ref="T7:V8"/>
    <mergeCell ref="W7:AB8"/>
    <mergeCell ref="L8:O8"/>
    <mergeCell ref="P8:Q8"/>
    <mergeCell ref="AG5:AI5"/>
    <mergeCell ref="B5:D6"/>
    <mergeCell ref="AD7:AG7"/>
    <mergeCell ref="AH7:AI7"/>
    <mergeCell ref="AL7:AN8"/>
    <mergeCell ref="AO7:AT8"/>
    <mergeCell ref="AV7:AY7"/>
    <mergeCell ref="AZ7:BA7"/>
    <mergeCell ref="AD8:AG8"/>
    <mergeCell ref="AH8:AI8"/>
    <mergeCell ref="AV8:AY8"/>
    <mergeCell ref="AZ8:BA8"/>
    <mergeCell ref="AS9:AV9"/>
    <mergeCell ref="AW9:AX9"/>
    <mergeCell ref="AY9:BA9"/>
    <mergeCell ref="AE9:AF9"/>
    <mergeCell ref="AG9:AI9"/>
    <mergeCell ref="AL9:AO9"/>
    <mergeCell ref="AP9:AR9"/>
    <mergeCell ref="B10:B15"/>
    <mergeCell ref="C10:E10"/>
    <mergeCell ref="F10:H10"/>
    <mergeCell ref="I10:L10"/>
    <mergeCell ref="M10:N10"/>
    <mergeCell ref="O10:Q10"/>
    <mergeCell ref="T10:T15"/>
    <mergeCell ref="X9:Z9"/>
    <mergeCell ref="AA9:AD9"/>
    <mergeCell ref="B9:E9"/>
    <mergeCell ref="F9:H9"/>
    <mergeCell ref="I9:L9"/>
    <mergeCell ref="M9:N9"/>
    <mergeCell ref="O9:Q9"/>
    <mergeCell ref="T9:W9"/>
    <mergeCell ref="C11:E11"/>
    <mergeCell ref="F11:H11"/>
    <mergeCell ref="I11:L11"/>
    <mergeCell ref="M11:N11"/>
    <mergeCell ref="O11:Q11"/>
    <mergeCell ref="U10:W10"/>
    <mergeCell ref="X10:Z10"/>
    <mergeCell ref="AA10:AD10"/>
    <mergeCell ref="C13:E13"/>
    <mergeCell ref="AE10:AF10"/>
    <mergeCell ref="U11:W11"/>
    <mergeCell ref="X11:Z11"/>
    <mergeCell ref="AA11:AD11"/>
    <mergeCell ref="AE11:AF11"/>
    <mergeCell ref="AG11:AI11"/>
    <mergeCell ref="AM11:AO11"/>
    <mergeCell ref="AP11:AR11"/>
    <mergeCell ref="AS11:AV11"/>
    <mergeCell ref="AW11:AX11"/>
    <mergeCell ref="AY11:BA11"/>
    <mergeCell ref="AM10:AO10"/>
    <mergeCell ref="AP10:AR10"/>
    <mergeCell ref="AS10:AV10"/>
    <mergeCell ref="AW10:AX10"/>
    <mergeCell ref="AY10:BA10"/>
    <mergeCell ref="AG10:AI10"/>
    <mergeCell ref="AL10:AL15"/>
    <mergeCell ref="AS12:AV12"/>
    <mergeCell ref="AW12:AX12"/>
    <mergeCell ref="AY12:BA12"/>
    <mergeCell ref="AG12:AI12"/>
    <mergeCell ref="AM12:AO12"/>
    <mergeCell ref="AP12:AR12"/>
    <mergeCell ref="AG15:AI15"/>
    <mergeCell ref="AM15:AO15"/>
    <mergeCell ref="AP15:AR15"/>
    <mergeCell ref="AS15:AV15"/>
    <mergeCell ref="AW15:AX15"/>
    <mergeCell ref="AY15:BA15"/>
    <mergeCell ref="AG14:AI14"/>
    <mergeCell ref="AM14:AO14"/>
    <mergeCell ref="AP14:AR14"/>
    <mergeCell ref="F13:H13"/>
    <mergeCell ref="I13:L13"/>
    <mergeCell ref="M13:N13"/>
    <mergeCell ref="O13:Q13"/>
    <mergeCell ref="U13:W13"/>
    <mergeCell ref="X13:Z13"/>
    <mergeCell ref="X12:Z12"/>
    <mergeCell ref="AA12:AD12"/>
    <mergeCell ref="AE12:AF12"/>
    <mergeCell ref="C12:E12"/>
    <mergeCell ref="F12:H12"/>
    <mergeCell ref="I12:L12"/>
    <mergeCell ref="M12:N12"/>
    <mergeCell ref="O12:Q12"/>
    <mergeCell ref="U12:W12"/>
    <mergeCell ref="AW13:AX13"/>
    <mergeCell ref="AY13:BA13"/>
    <mergeCell ref="C14:E14"/>
    <mergeCell ref="F14:H14"/>
    <mergeCell ref="I14:L14"/>
    <mergeCell ref="M14:N14"/>
    <mergeCell ref="O14:Q14"/>
    <mergeCell ref="U14:W14"/>
    <mergeCell ref="X14:Z14"/>
    <mergeCell ref="AA14:AD14"/>
    <mergeCell ref="AA13:AD13"/>
    <mergeCell ref="AE13:AF13"/>
    <mergeCell ref="AG13:AI13"/>
    <mergeCell ref="AM13:AO13"/>
    <mergeCell ref="AP13:AR13"/>
    <mergeCell ref="AS13:AV13"/>
    <mergeCell ref="AY14:BA14"/>
    <mergeCell ref="AE14:AF14"/>
    <mergeCell ref="C15:E15"/>
    <mergeCell ref="F15:H15"/>
    <mergeCell ref="I15:L15"/>
    <mergeCell ref="M15:N15"/>
    <mergeCell ref="O15:Q15"/>
    <mergeCell ref="U15:W15"/>
    <mergeCell ref="X15:Z15"/>
    <mergeCell ref="AA15:AD15"/>
    <mergeCell ref="AE15:AF15"/>
    <mergeCell ref="AS14:AV14"/>
    <mergeCell ref="AW14:AX14"/>
    <mergeCell ref="AS17:AV17"/>
    <mergeCell ref="AW17:AX17"/>
    <mergeCell ref="T16:T20"/>
    <mergeCell ref="U16:W16"/>
    <mergeCell ref="X16:Z16"/>
    <mergeCell ref="AA16:AD16"/>
    <mergeCell ref="AE16:AF16"/>
    <mergeCell ref="AG16:AI16"/>
    <mergeCell ref="AG18:AI18"/>
    <mergeCell ref="U19:W19"/>
    <mergeCell ref="X19:Z19"/>
    <mergeCell ref="AA19:AD19"/>
    <mergeCell ref="AM18:AO18"/>
    <mergeCell ref="AP18:AR18"/>
    <mergeCell ref="AS18:AV18"/>
    <mergeCell ref="AW18:AX18"/>
    <mergeCell ref="AY17:BA17"/>
    <mergeCell ref="C18:E18"/>
    <mergeCell ref="F18:H18"/>
    <mergeCell ref="I18:L18"/>
    <mergeCell ref="M18:N18"/>
    <mergeCell ref="O18:Q18"/>
    <mergeCell ref="U18:W18"/>
    <mergeCell ref="X18:Z18"/>
    <mergeCell ref="AA18:AD18"/>
    <mergeCell ref="AE18:AF18"/>
    <mergeCell ref="O17:Q17"/>
    <mergeCell ref="U17:W17"/>
    <mergeCell ref="X17:Z17"/>
    <mergeCell ref="AA17:AD17"/>
    <mergeCell ref="AE17:AF17"/>
    <mergeCell ref="AG17:AI17"/>
    <mergeCell ref="AL16:AL20"/>
    <mergeCell ref="AM16:AO16"/>
    <mergeCell ref="AP16:AR16"/>
    <mergeCell ref="AS16:AV16"/>
    <mergeCell ref="AW16:AX16"/>
    <mergeCell ref="AY16:BA16"/>
    <mergeCell ref="AM17:AO17"/>
    <mergeCell ref="AP17:AR17"/>
    <mergeCell ref="F19:H19"/>
    <mergeCell ref="I19:L19"/>
    <mergeCell ref="M19:N19"/>
    <mergeCell ref="O19:Q19"/>
    <mergeCell ref="AY19:BA19"/>
    <mergeCell ref="C20:E20"/>
    <mergeCell ref="F20:H20"/>
    <mergeCell ref="I20:L20"/>
    <mergeCell ref="M20:N20"/>
    <mergeCell ref="O20:Q20"/>
    <mergeCell ref="U20:W20"/>
    <mergeCell ref="X20:Z20"/>
    <mergeCell ref="AA20:AD20"/>
    <mergeCell ref="AE20:AF20"/>
    <mergeCell ref="AE19:AF19"/>
    <mergeCell ref="AG19:AI19"/>
    <mergeCell ref="AM19:AO19"/>
    <mergeCell ref="AP19:AR19"/>
    <mergeCell ref="AS19:AV19"/>
    <mergeCell ref="AW19:AX19"/>
    <mergeCell ref="B21:Q21"/>
    <mergeCell ref="T21:AI21"/>
    <mergeCell ref="AL21:BA21"/>
    <mergeCell ref="B22:Q22"/>
    <mergeCell ref="U22:AH22"/>
    <mergeCell ref="AM22:AZ22"/>
    <mergeCell ref="AG20:AI20"/>
    <mergeCell ref="AM20:AO20"/>
    <mergeCell ref="AP20:AR20"/>
    <mergeCell ref="AS20:AV20"/>
    <mergeCell ref="AW20:AX20"/>
    <mergeCell ref="AY20:BA20"/>
    <mergeCell ref="B16:B20"/>
    <mergeCell ref="C16:E16"/>
    <mergeCell ref="F16:H16"/>
    <mergeCell ref="I16:L16"/>
    <mergeCell ref="M16:N16"/>
    <mergeCell ref="O16:Q16"/>
    <mergeCell ref="C17:E17"/>
    <mergeCell ref="F17:H17"/>
    <mergeCell ref="I17:L17"/>
    <mergeCell ref="M17:N17"/>
    <mergeCell ref="AY18:BA18"/>
    <mergeCell ref="C19:E19"/>
    <mergeCell ref="C23:F23"/>
    <mergeCell ref="U23:X23"/>
    <mergeCell ref="AM23:AP23"/>
    <mergeCell ref="D24:E24"/>
    <mergeCell ref="F24:H24"/>
    <mergeCell ref="U24:AB25"/>
    <mergeCell ref="AM24:AT25"/>
    <mergeCell ref="F25:H25"/>
    <mergeCell ref="I24:O24"/>
    <mergeCell ref="I25:O25"/>
    <mergeCell ref="J23:K23"/>
    <mergeCell ref="C27:E27"/>
    <mergeCell ref="U27:W27"/>
    <mergeCell ref="AM27:AO27"/>
    <mergeCell ref="B30:Q30"/>
    <mergeCell ref="T30:AI30"/>
    <mergeCell ref="AL30:BA30"/>
    <mergeCell ref="I27:O27"/>
    <mergeCell ref="I26:O26"/>
    <mergeCell ref="F26:H26"/>
    <mergeCell ref="F27:H27"/>
    <mergeCell ref="X26:Z26"/>
    <mergeCell ref="AA26:AG26"/>
    <mergeCell ref="X27:Z27"/>
    <mergeCell ref="AA27:AG27"/>
    <mergeCell ref="AP26:AR26"/>
    <mergeCell ref="AS26:AY26"/>
    <mergeCell ref="AP27:AR27"/>
    <mergeCell ref="AS27:AY27"/>
    <mergeCell ref="N31:O31"/>
    <mergeCell ref="P31:Q31"/>
    <mergeCell ref="T31:U31"/>
    <mergeCell ref="V31:W31"/>
    <mergeCell ref="X31:Y31"/>
    <mergeCell ref="Z31:AA31"/>
    <mergeCell ref="B31:C31"/>
    <mergeCell ref="D31:E31"/>
    <mergeCell ref="F31:G31"/>
    <mergeCell ref="H31:I31"/>
    <mergeCell ref="J31:K31"/>
    <mergeCell ref="L31:M31"/>
    <mergeCell ref="AP31:AQ31"/>
    <mergeCell ref="AR31:AS31"/>
    <mergeCell ref="AT31:AU31"/>
    <mergeCell ref="AV31:AW31"/>
    <mergeCell ref="AX31:AY31"/>
    <mergeCell ref="AZ31:BA31"/>
    <mergeCell ref="AB31:AC31"/>
    <mergeCell ref="AD31:AE31"/>
    <mergeCell ref="AF31:AG31"/>
    <mergeCell ref="AH31:AI31"/>
    <mergeCell ref="AL31:AM31"/>
    <mergeCell ref="AN31:AO31"/>
    <mergeCell ref="N32:O32"/>
    <mergeCell ref="P32:Q32"/>
    <mergeCell ref="T32:U32"/>
    <mergeCell ref="V32:W32"/>
    <mergeCell ref="X32:Y32"/>
    <mergeCell ref="Z32:AA32"/>
    <mergeCell ref="B32:C32"/>
    <mergeCell ref="D32:E32"/>
    <mergeCell ref="F32:G32"/>
    <mergeCell ref="H32:I32"/>
    <mergeCell ref="J32:K32"/>
    <mergeCell ref="L32:M32"/>
    <mergeCell ref="AP32:AQ32"/>
    <mergeCell ref="AR32:AS32"/>
    <mergeCell ref="AT32:AU32"/>
    <mergeCell ref="AV32:AW32"/>
    <mergeCell ref="AX32:AY32"/>
    <mergeCell ref="AZ32:BA32"/>
    <mergeCell ref="AB32:AC32"/>
    <mergeCell ref="AD32:AE32"/>
    <mergeCell ref="AF32:AG32"/>
    <mergeCell ref="AH32:AI32"/>
    <mergeCell ref="AL32:AM32"/>
    <mergeCell ref="AN32:AO32"/>
    <mergeCell ref="AT37:AU37"/>
    <mergeCell ref="B33:M38"/>
    <mergeCell ref="N33:Q33"/>
    <mergeCell ref="AC33:AE38"/>
    <mergeCell ref="AF33:AI33"/>
    <mergeCell ref="AX33:BA33"/>
    <mergeCell ref="N34:Q38"/>
    <mergeCell ref="U34:AA34"/>
    <mergeCell ref="AF34:AI38"/>
    <mergeCell ref="AM34:AS34"/>
    <mergeCell ref="AX34:BA38"/>
    <mergeCell ref="B39:E40"/>
    <mergeCell ref="F39:G39"/>
    <mergeCell ref="H39:I39"/>
    <mergeCell ref="J39:K39"/>
    <mergeCell ref="L39:M39"/>
    <mergeCell ref="N39:O39"/>
    <mergeCell ref="U35:AA35"/>
    <mergeCell ref="AM35:AS35"/>
    <mergeCell ref="AM36:AS36"/>
    <mergeCell ref="X37:Z37"/>
    <mergeCell ref="AM37:AS37"/>
    <mergeCell ref="P40:Q40"/>
    <mergeCell ref="G42:L42"/>
    <mergeCell ref="Y42:AD42"/>
    <mergeCell ref="AQ42:AV42"/>
    <mergeCell ref="P39:Q39"/>
    <mergeCell ref="T39:V40"/>
    <mergeCell ref="W39:AI40"/>
    <mergeCell ref="AL39:AN40"/>
    <mergeCell ref="AO39:BA40"/>
    <mergeCell ref="F40:G40"/>
    <mergeCell ref="H40:I40"/>
    <mergeCell ref="J40:K40"/>
    <mergeCell ref="L40:M40"/>
    <mergeCell ref="N40:O40"/>
  </mergeCells>
  <phoneticPr fontId="3"/>
  <pageMargins left="0.63" right="0.38" top="0.2" bottom="0.22" header="0.22" footer="0.22"/>
  <pageSetup paperSize="9" scale="97" orientation="portrait" r:id="rId1"/>
  <headerFooter alignWithMargins="0"/>
  <colBreaks count="2" manualBreakCount="2">
    <brk id="18" max="41" man="1"/>
    <brk id="36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22701-B04E-4438-8352-971183E2AD3C}">
  <dimension ref="B1:S29"/>
  <sheetViews>
    <sheetView zoomScale="80" zoomScaleNormal="80" workbookViewId="0"/>
    <sheetView workbookViewId="1"/>
  </sheetViews>
  <sheetFormatPr defaultColWidth="3.875" defaultRowHeight="18.75" x14ac:dyDescent="0.15"/>
  <cols>
    <col min="1" max="1" width="3.875" style="1"/>
    <col min="2" max="2" width="3.875" style="1" customWidth="1"/>
    <col min="3" max="3" width="10.625" style="1" customWidth="1"/>
    <col min="4" max="7" width="3.875" style="1" customWidth="1"/>
    <col min="8" max="19" width="7.625" style="1" customWidth="1"/>
    <col min="20" max="16384" width="3.875" style="1"/>
  </cols>
  <sheetData>
    <row r="1" spans="2:19" ht="18.75" customHeight="1" x14ac:dyDescent="0.1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54" customHeight="1" thickBot="1" x14ac:dyDescent="0.2">
      <c r="B2" s="331" t="s">
        <v>77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</row>
    <row r="3" spans="2:19" x14ac:dyDescent="0.15">
      <c r="B3" s="3"/>
      <c r="C3" s="4"/>
      <c r="D3" s="4"/>
      <c r="E3" s="332" t="s">
        <v>78</v>
      </c>
      <c r="F3" s="332"/>
      <c r="G3" s="332"/>
      <c r="H3" s="333" t="s">
        <v>79</v>
      </c>
      <c r="I3" s="334"/>
      <c r="J3" s="335" t="s">
        <v>80</v>
      </c>
      <c r="K3" s="334"/>
      <c r="L3" s="333" t="s">
        <v>81</v>
      </c>
      <c r="M3" s="334"/>
      <c r="N3" s="335" t="s">
        <v>82</v>
      </c>
      <c r="O3" s="334"/>
      <c r="P3" s="333" t="s">
        <v>83</v>
      </c>
      <c r="Q3" s="334"/>
      <c r="R3" s="335" t="s">
        <v>84</v>
      </c>
      <c r="S3" s="336"/>
    </row>
    <row r="4" spans="2:19" x14ac:dyDescent="0.15">
      <c r="B4" s="5"/>
      <c r="C4" s="6"/>
      <c r="D4" s="6"/>
      <c r="E4" s="6"/>
      <c r="F4" s="6"/>
      <c r="G4" s="6"/>
      <c r="H4" s="321" t="s">
        <v>85</v>
      </c>
      <c r="I4" s="322"/>
      <c r="J4" s="325" t="s">
        <v>86</v>
      </c>
      <c r="K4" s="326"/>
      <c r="L4" s="321" t="s">
        <v>87</v>
      </c>
      <c r="M4" s="322"/>
      <c r="N4" s="325" t="s">
        <v>88</v>
      </c>
      <c r="O4" s="326"/>
      <c r="P4" s="321" t="s">
        <v>89</v>
      </c>
      <c r="Q4" s="322"/>
      <c r="R4" s="325" t="s">
        <v>90</v>
      </c>
      <c r="S4" s="329"/>
    </row>
    <row r="5" spans="2:19" ht="19.5" thickBot="1" x14ac:dyDescent="0.2">
      <c r="B5" s="7" t="s">
        <v>91</v>
      </c>
      <c r="C5" s="8"/>
      <c r="D5" s="8"/>
      <c r="E5" s="8"/>
      <c r="F5" s="8"/>
      <c r="G5" s="8"/>
      <c r="H5" s="323"/>
      <c r="I5" s="324"/>
      <c r="J5" s="327"/>
      <c r="K5" s="328"/>
      <c r="L5" s="323"/>
      <c r="M5" s="324"/>
      <c r="N5" s="327"/>
      <c r="O5" s="328"/>
      <c r="P5" s="323"/>
      <c r="Q5" s="324"/>
      <c r="R5" s="327"/>
      <c r="S5" s="330"/>
    </row>
    <row r="6" spans="2:19" ht="24.75" thickTop="1" x14ac:dyDescent="0.15">
      <c r="B6" s="309" t="s">
        <v>92</v>
      </c>
      <c r="C6" s="310" t="s">
        <v>144</v>
      </c>
      <c r="D6" s="298" t="s">
        <v>93</v>
      </c>
      <c r="E6" s="340"/>
      <c r="F6" s="312" t="s">
        <v>94</v>
      </c>
      <c r="G6" s="313"/>
      <c r="H6" s="305">
        <v>6800</v>
      </c>
      <c r="I6" s="306"/>
      <c r="J6" s="307">
        <v>9100</v>
      </c>
      <c r="K6" s="306"/>
      <c r="L6" s="305">
        <v>13600</v>
      </c>
      <c r="M6" s="306"/>
      <c r="N6" s="307">
        <v>15900</v>
      </c>
      <c r="O6" s="306"/>
      <c r="P6" s="305">
        <v>20400</v>
      </c>
      <c r="Q6" s="306"/>
      <c r="R6" s="307">
        <v>27200</v>
      </c>
      <c r="S6" s="308"/>
    </row>
    <row r="7" spans="2:19" ht="24" x14ac:dyDescent="0.15">
      <c r="B7" s="309"/>
      <c r="C7" s="311"/>
      <c r="D7" s="304" t="s">
        <v>95</v>
      </c>
      <c r="E7" s="339"/>
      <c r="F7" s="303"/>
      <c r="G7" s="304"/>
      <c r="H7" s="299">
        <v>8100</v>
      </c>
      <c r="I7" s="300"/>
      <c r="J7" s="301">
        <v>10800</v>
      </c>
      <c r="K7" s="300"/>
      <c r="L7" s="299">
        <v>16300</v>
      </c>
      <c r="M7" s="300"/>
      <c r="N7" s="301">
        <v>18900</v>
      </c>
      <c r="O7" s="300"/>
      <c r="P7" s="299">
        <v>24400</v>
      </c>
      <c r="Q7" s="300"/>
      <c r="R7" s="301">
        <v>32500</v>
      </c>
      <c r="S7" s="302"/>
    </row>
    <row r="8" spans="2:19" ht="24" x14ac:dyDescent="0.15">
      <c r="B8" s="309"/>
      <c r="C8" s="314" t="s">
        <v>96</v>
      </c>
      <c r="D8" s="337" t="s">
        <v>97</v>
      </c>
      <c r="E8" s="338"/>
      <c r="F8" s="303" t="s">
        <v>98</v>
      </c>
      <c r="G8" s="304"/>
      <c r="H8" s="299">
        <v>1400</v>
      </c>
      <c r="I8" s="300"/>
      <c r="J8" s="301">
        <v>1900</v>
      </c>
      <c r="K8" s="300"/>
      <c r="L8" s="299">
        <v>2800</v>
      </c>
      <c r="M8" s="300"/>
      <c r="N8" s="301">
        <v>3300</v>
      </c>
      <c r="O8" s="300"/>
      <c r="P8" s="299">
        <v>4200</v>
      </c>
      <c r="Q8" s="300"/>
      <c r="R8" s="301">
        <v>5600</v>
      </c>
      <c r="S8" s="302"/>
    </row>
    <row r="9" spans="2:19" ht="24" x14ac:dyDescent="0.15">
      <c r="B9" s="309"/>
      <c r="C9" s="315"/>
      <c r="D9" s="337" t="s">
        <v>99</v>
      </c>
      <c r="E9" s="338"/>
      <c r="F9" s="303" t="s">
        <v>100</v>
      </c>
      <c r="G9" s="304"/>
      <c r="H9" s="299">
        <v>700</v>
      </c>
      <c r="I9" s="300"/>
      <c r="J9" s="301">
        <v>950</v>
      </c>
      <c r="K9" s="300"/>
      <c r="L9" s="299">
        <v>1400</v>
      </c>
      <c r="M9" s="300"/>
      <c r="N9" s="301">
        <v>1650</v>
      </c>
      <c r="O9" s="300"/>
      <c r="P9" s="299">
        <v>2100</v>
      </c>
      <c r="Q9" s="300"/>
      <c r="R9" s="301">
        <v>2800</v>
      </c>
      <c r="S9" s="302"/>
    </row>
    <row r="10" spans="2:19" ht="24" x14ac:dyDescent="0.15">
      <c r="B10" s="309"/>
      <c r="C10" s="311"/>
      <c r="D10" s="337" t="s">
        <v>101</v>
      </c>
      <c r="E10" s="338"/>
      <c r="F10" s="303" t="s">
        <v>100</v>
      </c>
      <c r="G10" s="304"/>
      <c r="H10" s="299">
        <v>700</v>
      </c>
      <c r="I10" s="300"/>
      <c r="J10" s="301">
        <v>950</v>
      </c>
      <c r="K10" s="300"/>
      <c r="L10" s="299">
        <v>1400</v>
      </c>
      <c r="M10" s="300"/>
      <c r="N10" s="301">
        <v>1650</v>
      </c>
      <c r="O10" s="300"/>
      <c r="P10" s="299">
        <v>2100</v>
      </c>
      <c r="Q10" s="300"/>
      <c r="R10" s="301">
        <v>2800</v>
      </c>
      <c r="S10" s="302"/>
    </row>
    <row r="11" spans="2:19" ht="24.75" thickBot="1" x14ac:dyDescent="0.2">
      <c r="B11" s="309"/>
      <c r="C11" s="316" t="s">
        <v>102</v>
      </c>
      <c r="D11" s="317"/>
      <c r="E11" s="318"/>
      <c r="F11" s="319" t="s">
        <v>103</v>
      </c>
      <c r="G11" s="320"/>
      <c r="H11" s="282">
        <v>1400</v>
      </c>
      <c r="I11" s="283"/>
      <c r="J11" s="284">
        <v>1900</v>
      </c>
      <c r="K11" s="283"/>
      <c r="L11" s="282">
        <v>2800</v>
      </c>
      <c r="M11" s="283"/>
      <c r="N11" s="284">
        <v>3300</v>
      </c>
      <c r="O11" s="283"/>
      <c r="P11" s="282">
        <v>4200</v>
      </c>
      <c r="Q11" s="283"/>
      <c r="R11" s="284">
        <v>5600</v>
      </c>
      <c r="S11" s="285"/>
    </row>
    <row r="12" spans="2:19" ht="24.75" thickTop="1" x14ac:dyDescent="0.15">
      <c r="B12" s="294" t="s">
        <v>104</v>
      </c>
      <c r="C12" s="296" t="s">
        <v>105</v>
      </c>
      <c r="D12" s="296"/>
      <c r="E12" s="296"/>
      <c r="F12" s="297" t="s">
        <v>106</v>
      </c>
      <c r="G12" s="298"/>
      <c r="H12" s="281">
        <v>1400</v>
      </c>
      <c r="I12" s="280"/>
      <c r="J12" s="279">
        <v>1900</v>
      </c>
      <c r="K12" s="280"/>
      <c r="L12" s="281">
        <v>2800</v>
      </c>
      <c r="M12" s="280"/>
      <c r="N12" s="279">
        <v>3300</v>
      </c>
      <c r="O12" s="280"/>
      <c r="P12" s="281">
        <v>4200</v>
      </c>
      <c r="Q12" s="280"/>
      <c r="R12" s="279">
        <v>5600</v>
      </c>
      <c r="S12" s="288"/>
    </row>
    <row r="13" spans="2:19" ht="24.75" thickBot="1" x14ac:dyDescent="0.2">
      <c r="B13" s="295"/>
      <c r="C13" s="289" t="s">
        <v>107</v>
      </c>
      <c r="D13" s="289"/>
      <c r="E13" s="289"/>
      <c r="F13" s="290" t="s">
        <v>100</v>
      </c>
      <c r="G13" s="291"/>
      <c r="H13" s="292">
        <v>1050</v>
      </c>
      <c r="I13" s="293"/>
      <c r="J13" s="286">
        <v>1400</v>
      </c>
      <c r="K13" s="293"/>
      <c r="L13" s="292">
        <v>2100</v>
      </c>
      <c r="M13" s="293"/>
      <c r="N13" s="286">
        <v>2450</v>
      </c>
      <c r="O13" s="293"/>
      <c r="P13" s="292">
        <v>3150</v>
      </c>
      <c r="Q13" s="293"/>
      <c r="R13" s="286">
        <v>4200</v>
      </c>
      <c r="S13" s="287"/>
    </row>
    <row r="15" spans="2:19" x14ac:dyDescent="0.15">
      <c r="H15"/>
      <c r="I15"/>
      <c r="J15"/>
      <c r="K15"/>
      <c r="L15"/>
      <c r="M15"/>
      <c r="N15"/>
      <c r="O15"/>
      <c r="P15"/>
      <c r="Q15"/>
      <c r="R15"/>
      <c r="S15"/>
    </row>
    <row r="16" spans="2:19" x14ac:dyDescent="0.15">
      <c r="R16"/>
      <c r="S16"/>
    </row>
    <row r="17" spans="2:15" ht="30" x14ac:dyDescent="0.15">
      <c r="B17" s="267" t="s">
        <v>108</v>
      </c>
      <c r="C17" s="268"/>
      <c r="D17" s="268"/>
      <c r="E17" s="269"/>
      <c r="F17" s="9">
        <v>1</v>
      </c>
      <c r="G17" s="10" t="s">
        <v>109</v>
      </c>
      <c r="H17" s="270">
        <v>1000</v>
      </c>
      <c r="I17" s="271"/>
      <c r="J17" s="272"/>
      <c r="K17" s="10" t="s">
        <v>58</v>
      </c>
      <c r="L17" s="267"/>
      <c r="M17" s="268"/>
      <c r="N17" s="268"/>
      <c r="O17" s="269"/>
    </row>
    <row r="18" spans="2:15" ht="30" x14ac:dyDescent="0.15">
      <c r="B18" s="267" t="s">
        <v>110</v>
      </c>
      <c r="C18" s="268"/>
      <c r="D18" s="268"/>
      <c r="E18" s="269"/>
      <c r="F18" s="9">
        <v>1</v>
      </c>
      <c r="G18" s="10" t="s">
        <v>111</v>
      </c>
      <c r="H18" s="270">
        <v>400</v>
      </c>
      <c r="I18" s="271"/>
      <c r="J18" s="272"/>
      <c r="K18" s="10" t="s">
        <v>58</v>
      </c>
      <c r="L18" s="267"/>
      <c r="M18" s="268"/>
      <c r="N18" s="268"/>
      <c r="O18" s="269"/>
    </row>
    <row r="19" spans="2:15" ht="30" x14ac:dyDescent="0.15">
      <c r="B19" s="267" t="s">
        <v>112</v>
      </c>
      <c r="C19" s="268"/>
      <c r="D19" s="268"/>
      <c r="E19" s="269"/>
      <c r="F19" s="9">
        <v>1</v>
      </c>
      <c r="G19" s="10" t="s">
        <v>111</v>
      </c>
      <c r="H19" s="270">
        <v>600</v>
      </c>
      <c r="I19" s="271"/>
      <c r="J19" s="272"/>
      <c r="K19" s="10" t="s">
        <v>58</v>
      </c>
      <c r="L19" s="267" t="s">
        <v>113</v>
      </c>
      <c r="M19" s="268"/>
      <c r="N19" s="268"/>
      <c r="O19" s="269"/>
    </row>
    <row r="20" spans="2:15" ht="30" x14ac:dyDescent="0.15">
      <c r="B20" s="273" t="s">
        <v>114</v>
      </c>
      <c r="C20" s="274"/>
      <c r="D20" s="274"/>
      <c r="E20" s="275"/>
      <c r="F20" s="59">
        <v>1</v>
      </c>
      <c r="G20" s="60" t="s">
        <v>115</v>
      </c>
      <c r="H20" s="276">
        <v>200</v>
      </c>
      <c r="I20" s="277"/>
      <c r="J20" s="278"/>
      <c r="K20" s="60" t="s">
        <v>58</v>
      </c>
      <c r="L20" s="273" t="s">
        <v>116</v>
      </c>
      <c r="M20" s="274"/>
      <c r="N20" s="274"/>
      <c r="O20" s="275"/>
    </row>
    <row r="21" spans="2:15" ht="30" x14ac:dyDescent="0.15">
      <c r="B21" s="273" t="s">
        <v>117</v>
      </c>
      <c r="C21" s="274"/>
      <c r="D21" s="274"/>
      <c r="E21" s="275"/>
      <c r="F21" s="59">
        <v>1</v>
      </c>
      <c r="G21" s="60" t="s">
        <v>115</v>
      </c>
      <c r="H21" s="276">
        <v>200</v>
      </c>
      <c r="I21" s="277"/>
      <c r="J21" s="278"/>
      <c r="K21" s="60" t="s">
        <v>58</v>
      </c>
      <c r="L21" s="273" t="s">
        <v>118</v>
      </c>
      <c r="M21" s="274"/>
      <c r="N21" s="274"/>
      <c r="O21" s="275"/>
    </row>
    <row r="22" spans="2:15" ht="30" x14ac:dyDescent="0.15">
      <c r="B22" s="273" t="s">
        <v>119</v>
      </c>
      <c r="C22" s="274"/>
      <c r="D22" s="274"/>
      <c r="E22" s="275"/>
      <c r="F22" s="59">
        <v>1</v>
      </c>
      <c r="G22" s="60" t="s">
        <v>115</v>
      </c>
      <c r="H22" s="276">
        <v>300</v>
      </c>
      <c r="I22" s="277"/>
      <c r="J22" s="278"/>
      <c r="K22" s="60" t="s">
        <v>58</v>
      </c>
      <c r="L22" s="273" t="s">
        <v>118</v>
      </c>
      <c r="M22" s="274"/>
      <c r="N22" s="274"/>
      <c r="O22" s="275"/>
    </row>
    <row r="23" spans="2:15" ht="30" x14ac:dyDescent="0.15">
      <c r="B23" s="267" t="s">
        <v>120</v>
      </c>
      <c r="C23" s="268"/>
      <c r="D23" s="268"/>
      <c r="E23" s="269"/>
      <c r="F23" s="9">
        <v>1</v>
      </c>
      <c r="G23" s="10" t="s">
        <v>115</v>
      </c>
      <c r="H23" s="270">
        <v>300</v>
      </c>
      <c r="I23" s="271"/>
      <c r="J23" s="272"/>
      <c r="K23" s="10" t="s">
        <v>58</v>
      </c>
      <c r="L23" s="267" t="s">
        <v>121</v>
      </c>
      <c r="M23" s="268"/>
      <c r="N23" s="268"/>
      <c r="O23" s="269"/>
    </row>
    <row r="24" spans="2:15" ht="30" x14ac:dyDescent="0.15">
      <c r="B24" s="273" t="s">
        <v>122</v>
      </c>
      <c r="C24" s="274"/>
      <c r="D24" s="274"/>
      <c r="E24" s="275"/>
      <c r="F24" s="59">
        <v>1</v>
      </c>
      <c r="G24" s="60" t="s">
        <v>123</v>
      </c>
      <c r="H24" s="276">
        <v>1500</v>
      </c>
      <c r="I24" s="277"/>
      <c r="J24" s="278"/>
      <c r="K24" s="60" t="s">
        <v>58</v>
      </c>
      <c r="L24" s="273"/>
      <c r="M24" s="274"/>
      <c r="N24" s="274"/>
      <c r="O24" s="275"/>
    </row>
    <row r="25" spans="2:15" ht="30" x14ac:dyDescent="0.15">
      <c r="B25" s="267" t="s">
        <v>124</v>
      </c>
      <c r="C25" s="268"/>
      <c r="D25" s="268"/>
      <c r="E25" s="269"/>
      <c r="F25" s="9">
        <v>1</v>
      </c>
      <c r="G25" s="10" t="s">
        <v>123</v>
      </c>
      <c r="H25" s="270">
        <v>500</v>
      </c>
      <c r="I25" s="271"/>
      <c r="J25" s="272"/>
      <c r="K25" s="10" t="s">
        <v>58</v>
      </c>
      <c r="L25" s="267" t="s">
        <v>125</v>
      </c>
      <c r="M25" s="268"/>
      <c r="N25" s="268"/>
      <c r="O25" s="269"/>
    </row>
    <row r="26" spans="2:15" ht="30" x14ac:dyDescent="0.15">
      <c r="B26" s="267" t="s">
        <v>126</v>
      </c>
      <c r="C26" s="268"/>
      <c r="D26" s="268"/>
      <c r="E26" s="269"/>
      <c r="F26" s="9">
        <v>1</v>
      </c>
      <c r="G26" s="10" t="s">
        <v>115</v>
      </c>
      <c r="H26" s="270">
        <v>3000</v>
      </c>
      <c r="I26" s="271"/>
      <c r="J26" s="272"/>
      <c r="K26" s="10" t="s">
        <v>58</v>
      </c>
      <c r="L26" s="267" t="s">
        <v>127</v>
      </c>
      <c r="M26" s="268"/>
      <c r="N26" s="268"/>
      <c r="O26" s="269"/>
    </row>
    <row r="27" spans="2:15" ht="30" x14ac:dyDescent="0.15">
      <c r="B27" s="267" t="s">
        <v>128</v>
      </c>
      <c r="C27" s="268"/>
      <c r="D27" s="268"/>
      <c r="E27" s="269"/>
      <c r="F27" s="9">
        <v>1</v>
      </c>
      <c r="G27" s="10" t="s">
        <v>129</v>
      </c>
      <c r="H27" s="270">
        <v>200</v>
      </c>
      <c r="I27" s="271"/>
      <c r="J27" s="272"/>
      <c r="K27" s="10" t="s">
        <v>58</v>
      </c>
      <c r="L27" s="267"/>
      <c r="M27" s="268"/>
      <c r="N27" s="268"/>
      <c r="O27" s="269"/>
    </row>
    <row r="28" spans="2:15" ht="30" x14ac:dyDescent="0.15">
      <c r="B28" s="267" t="s">
        <v>130</v>
      </c>
      <c r="C28" s="268"/>
      <c r="D28" s="268"/>
      <c r="E28" s="269"/>
      <c r="F28" s="9">
        <v>1</v>
      </c>
      <c r="G28" s="10" t="s">
        <v>115</v>
      </c>
      <c r="H28" s="270">
        <v>400</v>
      </c>
      <c r="I28" s="271"/>
      <c r="J28" s="272"/>
      <c r="K28" s="10" t="s">
        <v>58</v>
      </c>
      <c r="L28" s="267"/>
      <c r="M28" s="268"/>
      <c r="N28" s="268"/>
      <c r="O28" s="269"/>
    </row>
    <row r="29" spans="2:15" ht="30" x14ac:dyDescent="0.15">
      <c r="B29" s="267" t="s">
        <v>131</v>
      </c>
      <c r="C29" s="268"/>
      <c r="D29" s="268"/>
      <c r="E29" s="269"/>
      <c r="F29" s="9">
        <v>1</v>
      </c>
      <c r="G29" s="10" t="s">
        <v>115</v>
      </c>
      <c r="H29" s="270">
        <v>200</v>
      </c>
      <c r="I29" s="271"/>
      <c r="J29" s="272"/>
      <c r="K29" s="10" t="s">
        <v>58</v>
      </c>
      <c r="L29" s="267"/>
      <c r="M29" s="268"/>
      <c r="N29" s="268"/>
      <c r="O29" s="269"/>
    </row>
  </sheetData>
  <mergeCells count="120">
    <mergeCell ref="H4:I5"/>
    <mergeCell ref="J4:K5"/>
    <mergeCell ref="L4:M5"/>
    <mergeCell ref="N4:O5"/>
    <mergeCell ref="P4:Q5"/>
    <mergeCell ref="R4:S5"/>
    <mergeCell ref="B2:S2"/>
    <mergeCell ref="E3:G3"/>
    <mergeCell ref="H3:I3"/>
    <mergeCell ref="J3:K3"/>
    <mergeCell ref="L3:M3"/>
    <mergeCell ref="N3:O3"/>
    <mergeCell ref="P3:Q3"/>
    <mergeCell ref="R3:S3"/>
    <mergeCell ref="B6:B11"/>
    <mergeCell ref="C6:C7"/>
    <mergeCell ref="D6:E6"/>
    <mergeCell ref="F6:G7"/>
    <mergeCell ref="H6:I6"/>
    <mergeCell ref="J6:K6"/>
    <mergeCell ref="D9:E9"/>
    <mergeCell ref="F9:G9"/>
    <mergeCell ref="H9:I9"/>
    <mergeCell ref="J9:K9"/>
    <mergeCell ref="C8:C10"/>
    <mergeCell ref="D8:E8"/>
    <mergeCell ref="F8:G8"/>
    <mergeCell ref="H8:I8"/>
    <mergeCell ref="J8:K8"/>
    <mergeCell ref="C11:E11"/>
    <mergeCell ref="F11:G11"/>
    <mergeCell ref="H11:I11"/>
    <mergeCell ref="J11:K11"/>
    <mergeCell ref="D10:E10"/>
    <mergeCell ref="D7:E7"/>
    <mergeCell ref="L6:M6"/>
    <mergeCell ref="N6:O6"/>
    <mergeCell ref="P6:Q6"/>
    <mergeCell ref="R6:S6"/>
    <mergeCell ref="H7:I7"/>
    <mergeCell ref="J7:K7"/>
    <mergeCell ref="L7:M7"/>
    <mergeCell ref="N7:O7"/>
    <mergeCell ref="P7:Q7"/>
    <mergeCell ref="R7:S7"/>
    <mergeCell ref="L8:M8"/>
    <mergeCell ref="N8:O8"/>
    <mergeCell ref="P8:Q8"/>
    <mergeCell ref="R8:S8"/>
    <mergeCell ref="L9:M9"/>
    <mergeCell ref="N9:O9"/>
    <mergeCell ref="P9:Q9"/>
    <mergeCell ref="R9:S9"/>
    <mergeCell ref="F10:G10"/>
    <mergeCell ref="H10:I10"/>
    <mergeCell ref="J10:K10"/>
    <mergeCell ref="L10:M10"/>
    <mergeCell ref="N10:O10"/>
    <mergeCell ref="P10:Q10"/>
    <mergeCell ref="R10:S10"/>
    <mergeCell ref="L11:M11"/>
    <mergeCell ref="N11:O11"/>
    <mergeCell ref="P11:Q11"/>
    <mergeCell ref="R11:S11"/>
    <mergeCell ref="R13:S13"/>
    <mergeCell ref="B17:E17"/>
    <mergeCell ref="H17:J17"/>
    <mergeCell ref="L17:O17"/>
    <mergeCell ref="N12:O12"/>
    <mergeCell ref="P12:Q12"/>
    <mergeCell ref="R12:S12"/>
    <mergeCell ref="C13:E13"/>
    <mergeCell ref="F13:G13"/>
    <mergeCell ref="H13:I13"/>
    <mergeCell ref="J13:K13"/>
    <mergeCell ref="L13:M13"/>
    <mergeCell ref="N13:O13"/>
    <mergeCell ref="P13:Q13"/>
    <mergeCell ref="B12:B13"/>
    <mergeCell ref="C12:E12"/>
    <mergeCell ref="F12:G12"/>
    <mergeCell ref="H12:I12"/>
    <mergeCell ref="J12:K12"/>
    <mergeCell ref="L12:M12"/>
    <mergeCell ref="B20:E20"/>
    <mergeCell ref="H20:J20"/>
    <mergeCell ref="L20:O20"/>
    <mergeCell ref="B21:E21"/>
    <mergeCell ref="H21:J21"/>
    <mergeCell ref="L21:O21"/>
    <mergeCell ref="B18:E18"/>
    <mergeCell ref="H18:J18"/>
    <mergeCell ref="L18:O18"/>
    <mergeCell ref="B19:E19"/>
    <mergeCell ref="H19:J19"/>
    <mergeCell ref="L19:O19"/>
    <mergeCell ref="B24:E24"/>
    <mergeCell ref="H24:J24"/>
    <mergeCell ref="L24:O24"/>
    <mergeCell ref="B25:E25"/>
    <mergeCell ref="H25:J25"/>
    <mergeCell ref="L25:O25"/>
    <mergeCell ref="B22:E22"/>
    <mergeCell ref="H22:J22"/>
    <mergeCell ref="L22:O22"/>
    <mergeCell ref="B23:E23"/>
    <mergeCell ref="H23:J23"/>
    <mergeCell ref="L23:O23"/>
    <mergeCell ref="B28:E28"/>
    <mergeCell ref="H28:J28"/>
    <mergeCell ref="L28:O28"/>
    <mergeCell ref="B29:E29"/>
    <mergeCell ref="H29:J29"/>
    <mergeCell ref="L29:O29"/>
    <mergeCell ref="B26:E26"/>
    <mergeCell ref="H26:J26"/>
    <mergeCell ref="L26:O26"/>
    <mergeCell ref="B27:E27"/>
    <mergeCell ref="H27:J27"/>
    <mergeCell ref="L27:O27"/>
  </mergeCells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記入シート</vt:lpstr>
      <vt:lpstr>印刷シート</vt:lpstr>
      <vt:lpstr>参考　料金表</vt:lpstr>
      <vt:lpstr>印刷シート!Print_Area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sl8</dc:creator>
  <cp:lastModifiedBy>sl8</cp:lastModifiedBy>
  <cp:lastPrinted>2023-08-29T00:19:10Z</cp:lastPrinted>
  <dcterms:created xsi:type="dcterms:W3CDTF">2023-08-16T04:32:20Z</dcterms:created>
  <dcterms:modified xsi:type="dcterms:W3CDTF">2023-08-30T01:53:39Z</dcterms:modified>
</cp:coreProperties>
</file>